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5" windowWidth="24000" windowHeight="9465"/>
  </bookViews>
  <sheets>
    <sheet name="Demographic Data" sheetId="5" r:id="rId1"/>
    <sheet name="List of ZIP Codes" sheetId="14" state="hidden" r:id="rId2"/>
    <sheet name="Total Population" sheetId="2" state="hidden" r:id="rId3"/>
    <sheet name="Race" sheetId="3" state="hidden" r:id="rId4"/>
    <sheet name="Ethnicity" sheetId="4" state="hidden" r:id="rId5"/>
    <sheet name="Median Age" sheetId="1" state="hidden" r:id="rId6"/>
    <sheet name="Education" sheetId="6" state="hidden" r:id="rId7"/>
    <sheet name="Language" sheetId="7" state="hidden" r:id="rId8"/>
    <sheet name="Employment" sheetId="9" state="hidden" r:id="rId9"/>
    <sheet name="Poverty" sheetId="8" state="hidden" r:id="rId10"/>
    <sheet name="Public Assistance" sheetId="10" state="hidden" r:id="rId11"/>
    <sheet name="Median Income" sheetId="11" state="hidden" r:id="rId12"/>
    <sheet name="Foreign Born" sheetId="13" state="hidden" r:id="rId13"/>
    <sheet name="Place of Foreign Born" sheetId="12" state="hidden" r:id="rId14"/>
    <sheet name="Suffolk" sheetId="15" r:id="rId15"/>
    <sheet name="Nassau" sheetId="16" r:id="rId16"/>
  </sheets>
  <definedNames>
    <definedName name="_xlnm._FilterDatabase" localSheetId="0" hidden="1">'Demographic Data'!$A$2:$BG$181</definedName>
    <definedName name="_xlnm._FilterDatabase" localSheetId="6" hidden="1">Education!$A$1:$F$178</definedName>
  </definedNames>
  <calcPr calcId="145621"/>
</workbook>
</file>

<file path=xl/calcChain.xml><?xml version="1.0" encoding="utf-8"?>
<calcChain xmlns="http://schemas.openxmlformats.org/spreadsheetml/2006/main">
  <c r="BG5" i="5" l="1"/>
  <c r="BG4" i="5"/>
  <c r="AZ5" i="5"/>
  <c r="AZ4" i="5"/>
  <c r="AU5" i="5"/>
  <c r="AU4" i="5"/>
  <c r="AM5" i="5"/>
  <c r="AM4" i="5"/>
  <c r="AF5" i="5"/>
  <c r="AF4" i="5"/>
  <c r="X5" i="5"/>
  <c r="X4" i="5"/>
  <c r="V5" i="5"/>
  <c r="V4" i="5"/>
  <c r="A10" i="5" l="1"/>
  <c r="R7" i="5" l="1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6" i="5"/>
  <c r="AU176" i="7"/>
  <c r="AU177" i="7"/>
  <c r="AU178" i="7"/>
  <c r="AU179" i="7"/>
  <c r="AU175" i="7"/>
  <c r="AU174" i="7"/>
  <c r="AU170" i="7"/>
  <c r="AU171" i="7"/>
  <c r="AU172" i="7"/>
  <c r="AU173" i="7"/>
  <c r="AU169" i="7"/>
  <c r="AU168" i="7"/>
  <c r="AU167" i="7"/>
  <c r="AU166" i="7"/>
  <c r="AU165" i="7"/>
  <c r="AU164" i="7"/>
  <c r="AU163" i="7"/>
  <c r="AU162" i="7"/>
  <c r="AU161" i="7"/>
  <c r="AU160" i="7"/>
  <c r="AU159" i="7"/>
  <c r="AU158" i="7"/>
  <c r="AU155" i="7"/>
  <c r="AU157" i="7"/>
  <c r="AU156" i="7"/>
  <c r="AU154" i="7"/>
  <c r="AU153" i="7"/>
  <c r="AU152" i="7"/>
  <c r="AU151" i="7"/>
  <c r="AU146" i="7"/>
  <c r="AU147" i="7"/>
  <c r="AU148" i="7"/>
  <c r="AU149" i="7"/>
  <c r="AU150" i="7"/>
  <c r="AU145" i="7"/>
  <c r="AU144" i="7"/>
  <c r="AU143" i="7"/>
  <c r="AU142" i="7"/>
  <c r="AU141" i="7"/>
  <c r="AU140" i="7"/>
  <c r="AU139" i="7"/>
  <c r="AU138" i="7"/>
  <c r="AU137" i="7"/>
  <c r="AU136" i="7"/>
  <c r="AU135" i="7"/>
  <c r="AU134" i="7"/>
  <c r="AU133" i="7"/>
  <c r="AU132" i="7"/>
  <c r="AU131" i="7"/>
  <c r="AU130" i="7"/>
  <c r="AU129" i="7"/>
  <c r="AU128" i="7"/>
  <c r="AU127" i="7"/>
  <c r="AU126" i="7"/>
  <c r="AU125" i="7"/>
  <c r="AU124" i="7"/>
  <c r="AU105" i="7"/>
  <c r="AU106" i="7"/>
  <c r="AU107" i="7"/>
  <c r="AU108" i="7"/>
  <c r="AU109" i="7"/>
  <c r="AU110" i="7"/>
  <c r="AU111" i="7"/>
  <c r="AU112" i="7"/>
  <c r="AU113" i="7"/>
  <c r="AU114" i="7"/>
  <c r="AU115" i="7"/>
  <c r="AU116" i="7"/>
  <c r="AU117" i="7"/>
  <c r="AU118" i="7"/>
  <c r="AU119" i="7"/>
  <c r="AU120" i="7"/>
  <c r="AU121" i="7"/>
  <c r="AU122" i="7"/>
  <c r="AU123" i="7"/>
  <c r="AU104" i="7"/>
  <c r="AU103" i="7"/>
  <c r="AU97" i="7"/>
  <c r="AU98" i="7"/>
  <c r="AU99" i="7"/>
  <c r="AU100" i="7"/>
  <c r="AU101" i="7"/>
  <c r="AU102" i="7"/>
  <c r="AU96" i="7"/>
  <c r="AU95" i="7"/>
  <c r="AU87" i="7"/>
  <c r="AU88" i="7"/>
  <c r="AU89" i="7"/>
  <c r="AU90" i="7"/>
  <c r="AU91" i="7"/>
  <c r="AU92" i="7"/>
  <c r="AU93" i="7"/>
  <c r="AU94" i="7"/>
  <c r="AU86" i="7"/>
  <c r="AU85" i="7"/>
  <c r="AU84" i="7"/>
  <c r="AU82" i="7"/>
  <c r="AU83" i="7"/>
  <c r="AU76" i="7"/>
  <c r="AU77" i="7"/>
  <c r="AU78" i="7"/>
  <c r="AU79" i="7"/>
  <c r="AU80" i="7"/>
  <c r="AU81" i="7"/>
  <c r="AU75" i="7"/>
  <c r="AU74" i="7"/>
  <c r="AU57" i="7"/>
  <c r="AU58" i="7"/>
  <c r="AU59" i="7"/>
  <c r="AU60" i="7"/>
  <c r="AU61" i="7"/>
  <c r="AU62" i="7"/>
  <c r="AU63" i="7"/>
  <c r="AU64" i="7"/>
  <c r="AU65" i="7"/>
  <c r="AU66" i="7"/>
  <c r="AU67" i="7"/>
  <c r="AU68" i="7"/>
  <c r="AU69" i="7"/>
  <c r="AU70" i="7"/>
  <c r="AU71" i="7"/>
  <c r="AU72" i="7"/>
  <c r="AU73" i="7"/>
  <c r="AU56" i="7"/>
  <c r="AU55" i="7"/>
  <c r="AU50" i="7"/>
  <c r="AU51" i="7"/>
  <c r="AU52" i="7"/>
  <c r="AU53" i="7"/>
  <c r="AU54" i="7"/>
  <c r="AU49" i="7"/>
  <c r="AU48" i="7"/>
  <c r="AU43" i="7"/>
  <c r="AU44" i="7"/>
  <c r="AU45" i="7"/>
  <c r="AU46" i="7"/>
  <c r="AU47" i="7"/>
  <c r="AU42" i="7"/>
  <c r="AU41" i="7"/>
  <c r="AU37" i="7"/>
  <c r="AU38" i="7"/>
  <c r="AU39" i="7"/>
  <c r="AU40" i="7"/>
  <c r="AU36" i="7"/>
  <c r="AU35" i="7"/>
  <c r="AU26" i="7"/>
  <c r="AU27" i="7"/>
  <c r="AU28" i="7"/>
  <c r="AU29" i="7"/>
  <c r="AU30" i="7"/>
  <c r="AU31" i="7"/>
  <c r="AU32" i="7"/>
  <c r="AU33" i="7"/>
  <c r="AU34" i="7"/>
  <c r="AU25" i="7"/>
  <c r="AU24" i="7"/>
  <c r="AU20" i="7"/>
  <c r="AU21" i="7"/>
  <c r="AU22" i="7"/>
  <c r="AU23" i="7"/>
  <c r="AU19" i="7"/>
  <c r="AU18" i="7"/>
  <c r="AU17" i="7"/>
  <c r="AU15" i="7"/>
  <c r="AU16" i="7"/>
  <c r="AU14" i="7"/>
  <c r="AU13" i="7"/>
  <c r="AU12" i="7"/>
  <c r="AU11" i="7"/>
  <c r="AU9" i="7"/>
  <c r="AU10" i="7"/>
  <c r="AU8" i="7"/>
  <c r="AU7" i="7"/>
  <c r="AU5" i="7"/>
  <c r="AU6" i="7"/>
  <c r="AU4" i="7"/>
  <c r="AU3" i="7"/>
  <c r="CJ4" i="7"/>
  <c r="CJ5" i="7"/>
  <c r="CJ6" i="7"/>
  <c r="CJ7" i="7"/>
  <c r="CJ8" i="7"/>
  <c r="CJ9" i="7"/>
  <c r="CJ10" i="7"/>
  <c r="CJ11" i="7"/>
  <c r="CJ12" i="7"/>
  <c r="CJ13" i="7"/>
  <c r="CJ14" i="7"/>
  <c r="CJ15" i="7"/>
  <c r="CJ16" i="7"/>
  <c r="CJ17" i="7"/>
  <c r="CJ18" i="7"/>
  <c r="CJ19" i="7"/>
  <c r="CJ20" i="7"/>
  <c r="CJ21" i="7"/>
  <c r="CJ22" i="7"/>
  <c r="CJ23" i="7"/>
  <c r="CJ24" i="7"/>
  <c r="CJ25" i="7"/>
  <c r="CJ26" i="7"/>
  <c r="CJ27" i="7"/>
  <c r="CJ28" i="7"/>
  <c r="CJ29" i="7"/>
  <c r="CJ30" i="7"/>
  <c r="CJ31" i="7"/>
  <c r="CJ32" i="7"/>
  <c r="CJ33" i="7"/>
  <c r="CJ34" i="7"/>
  <c r="CJ35" i="7"/>
  <c r="CJ36" i="7"/>
  <c r="CJ37" i="7"/>
  <c r="CJ38" i="7"/>
  <c r="CJ39" i="7"/>
  <c r="CJ40" i="7"/>
  <c r="CJ41" i="7"/>
  <c r="CJ42" i="7"/>
  <c r="CJ43" i="7"/>
  <c r="CJ44" i="7"/>
  <c r="CJ45" i="7"/>
  <c r="CJ46" i="7"/>
  <c r="CJ47" i="7"/>
  <c r="CJ48" i="7"/>
  <c r="CJ49" i="7"/>
  <c r="CJ50" i="7"/>
  <c r="CJ51" i="7"/>
  <c r="CJ52" i="7"/>
  <c r="CJ53" i="7"/>
  <c r="CJ54" i="7"/>
  <c r="CJ55" i="7"/>
  <c r="CJ56" i="7"/>
  <c r="CJ57" i="7"/>
  <c r="CJ58" i="7"/>
  <c r="CJ59" i="7"/>
  <c r="CJ60" i="7"/>
  <c r="CJ61" i="7"/>
  <c r="CJ62" i="7"/>
  <c r="CJ63" i="7"/>
  <c r="CJ64" i="7"/>
  <c r="CJ65" i="7"/>
  <c r="CJ66" i="7"/>
  <c r="CJ67" i="7"/>
  <c r="CJ68" i="7"/>
  <c r="CJ69" i="7"/>
  <c r="CJ70" i="7"/>
  <c r="CJ71" i="7"/>
  <c r="CJ72" i="7"/>
  <c r="CJ73" i="7"/>
  <c r="CJ74" i="7"/>
  <c r="CJ75" i="7"/>
  <c r="CJ76" i="7"/>
  <c r="CJ77" i="7"/>
  <c r="CJ78" i="7"/>
  <c r="CJ79" i="7"/>
  <c r="CJ80" i="7"/>
  <c r="CJ81" i="7"/>
  <c r="CJ82" i="7"/>
  <c r="CJ83" i="7"/>
  <c r="CJ84" i="7"/>
  <c r="CJ85" i="7"/>
  <c r="CJ86" i="7"/>
  <c r="CJ87" i="7"/>
  <c r="CJ88" i="7"/>
  <c r="CJ89" i="7"/>
  <c r="CJ90" i="7"/>
  <c r="CJ91" i="7"/>
  <c r="CJ92" i="7"/>
  <c r="CJ93" i="7"/>
  <c r="CJ94" i="7"/>
  <c r="CJ95" i="7"/>
  <c r="CJ96" i="7"/>
  <c r="CJ97" i="7"/>
  <c r="CJ98" i="7"/>
  <c r="CJ99" i="7"/>
  <c r="CJ100" i="7"/>
  <c r="CJ101" i="7"/>
  <c r="CJ102" i="7"/>
  <c r="CJ103" i="7"/>
  <c r="CJ104" i="7"/>
  <c r="CJ105" i="7"/>
  <c r="CJ106" i="7"/>
  <c r="CJ107" i="7"/>
  <c r="CJ108" i="7"/>
  <c r="CJ109" i="7"/>
  <c r="CJ110" i="7"/>
  <c r="CJ111" i="7"/>
  <c r="CJ112" i="7"/>
  <c r="CJ113" i="7"/>
  <c r="CJ114" i="7"/>
  <c r="CJ115" i="7"/>
  <c r="CJ116" i="7"/>
  <c r="CJ117" i="7"/>
  <c r="CJ118" i="7"/>
  <c r="CJ119" i="7"/>
  <c r="CJ120" i="7"/>
  <c r="CJ121" i="7"/>
  <c r="CJ122" i="7"/>
  <c r="CJ123" i="7"/>
  <c r="CJ124" i="7"/>
  <c r="CJ125" i="7"/>
  <c r="CJ126" i="7"/>
  <c r="CJ127" i="7"/>
  <c r="CJ128" i="7"/>
  <c r="CJ129" i="7"/>
  <c r="CJ130" i="7"/>
  <c r="CJ131" i="7"/>
  <c r="CJ132" i="7"/>
  <c r="CJ133" i="7"/>
  <c r="CJ134" i="7"/>
  <c r="CJ135" i="7"/>
  <c r="CJ136" i="7"/>
  <c r="CJ137" i="7"/>
  <c r="CJ138" i="7"/>
  <c r="CJ139" i="7"/>
  <c r="CJ140" i="7"/>
  <c r="CJ141" i="7"/>
  <c r="CJ142" i="7"/>
  <c r="CJ143" i="7"/>
  <c r="CJ144" i="7"/>
  <c r="CJ145" i="7"/>
  <c r="CJ146" i="7"/>
  <c r="CJ147" i="7"/>
  <c r="CJ148" i="7"/>
  <c r="CJ149" i="7"/>
  <c r="CJ150" i="7"/>
  <c r="CJ151" i="7"/>
  <c r="CJ152" i="7"/>
  <c r="CJ153" i="7"/>
  <c r="CJ154" i="7"/>
  <c r="CJ155" i="7"/>
  <c r="CJ156" i="7"/>
  <c r="CJ157" i="7"/>
  <c r="CJ158" i="7"/>
  <c r="CJ159" i="7"/>
  <c r="CJ160" i="7"/>
  <c r="CJ161" i="7"/>
  <c r="CJ162" i="7"/>
  <c r="CJ163" i="7"/>
  <c r="CJ164" i="7"/>
  <c r="CJ165" i="7"/>
  <c r="CJ166" i="7"/>
  <c r="CJ167" i="7"/>
  <c r="CJ168" i="7"/>
  <c r="CJ169" i="7"/>
  <c r="CJ170" i="7"/>
  <c r="CJ171" i="7"/>
  <c r="CJ172" i="7"/>
  <c r="CJ173" i="7"/>
  <c r="CJ174" i="7"/>
  <c r="CJ175" i="7"/>
  <c r="CJ176" i="7"/>
  <c r="CJ177" i="7"/>
  <c r="CJ178" i="7"/>
  <c r="CJ179" i="7"/>
  <c r="CI4" i="7"/>
  <c r="CI5" i="7"/>
  <c r="CI6" i="7"/>
  <c r="CI7" i="7"/>
  <c r="CI8" i="7"/>
  <c r="CI9" i="7"/>
  <c r="CI10" i="7"/>
  <c r="CI11" i="7"/>
  <c r="CI12" i="7"/>
  <c r="CI13" i="7"/>
  <c r="CI14" i="7"/>
  <c r="CI15" i="7"/>
  <c r="CI16" i="7"/>
  <c r="CI17" i="7"/>
  <c r="CI18" i="7"/>
  <c r="CI19" i="7"/>
  <c r="CI20" i="7"/>
  <c r="CI21" i="7"/>
  <c r="CI22" i="7"/>
  <c r="CI23" i="7"/>
  <c r="CI24" i="7"/>
  <c r="CI25" i="7"/>
  <c r="CI26" i="7"/>
  <c r="CI27" i="7"/>
  <c r="CI28" i="7"/>
  <c r="CI29" i="7"/>
  <c r="CI30" i="7"/>
  <c r="CI31" i="7"/>
  <c r="CI32" i="7"/>
  <c r="CI33" i="7"/>
  <c r="CI34" i="7"/>
  <c r="CI35" i="7"/>
  <c r="CI36" i="7"/>
  <c r="CI37" i="7"/>
  <c r="CI38" i="7"/>
  <c r="CI39" i="7"/>
  <c r="CI40" i="7"/>
  <c r="CI41" i="7"/>
  <c r="CI42" i="7"/>
  <c r="CI43" i="7"/>
  <c r="CI44" i="7"/>
  <c r="CI45" i="7"/>
  <c r="CI46" i="7"/>
  <c r="CI47" i="7"/>
  <c r="CI48" i="7"/>
  <c r="CI49" i="7"/>
  <c r="CI50" i="7"/>
  <c r="CI51" i="7"/>
  <c r="CI52" i="7"/>
  <c r="CI53" i="7"/>
  <c r="CI54" i="7"/>
  <c r="CI55" i="7"/>
  <c r="CI56" i="7"/>
  <c r="CI57" i="7"/>
  <c r="CI58" i="7"/>
  <c r="CI59" i="7"/>
  <c r="CI60" i="7"/>
  <c r="CI61" i="7"/>
  <c r="CI62" i="7"/>
  <c r="CI63" i="7"/>
  <c r="CI64" i="7"/>
  <c r="CI65" i="7"/>
  <c r="CI66" i="7"/>
  <c r="CI67" i="7"/>
  <c r="CI68" i="7"/>
  <c r="CI69" i="7"/>
  <c r="CI70" i="7"/>
  <c r="CI71" i="7"/>
  <c r="CI72" i="7"/>
  <c r="CI73" i="7"/>
  <c r="CI74" i="7"/>
  <c r="CI75" i="7"/>
  <c r="CI76" i="7"/>
  <c r="CI77" i="7"/>
  <c r="CI78" i="7"/>
  <c r="CI79" i="7"/>
  <c r="CI80" i="7"/>
  <c r="CI81" i="7"/>
  <c r="CI82" i="7"/>
  <c r="CI83" i="7"/>
  <c r="CI84" i="7"/>
  <c r="CI85" i="7"/>
  <c r="CI86" i="7"/>
  <c r="CI87" i="7"/>
  <c r="CI88" i="7"/>
  <c r="CI89" i="7"/>
  <c r="CI90" i="7"/>
  <c r="CI91" i="7"/>
  <c r="CI92" i="7"/>
  <c r="CI93" i="7"/>
  <c r="CI94" i="7"/>
  <c r="CI95" i="7"/>
  <c r="CI96" i="7"/>
  <c r="CI97" i="7"/>
  <c r="CI98" i="7"/>
  <c r="CI99" i="7"/>
  <c r="CI100" i="7"/>
  <c r="CI101" i="7"/>
  <c r="CI102" i="7"/>
  <c r="CI103" i="7"/>
  <c r="CI104" i="7"/>
  <c r="CI105" i="7"/>
  <c r="CI106" i="7"/>
  <c r="CI107" i="7"/>
  <c r="CI108" i="7"/>
  <c r="CI109" i="7"/>
  <c r="CI110" i="7"/>
  <c r="CI111" i="7"/>
  <c r="CI112" i="7"/>
  <c r="CI113" i="7"/>
  <c r="CI114" i="7"/>
  <c r="CI115" i="7"/>
  <c r="CI116" i="7"/>
  <c r="CI117" i="7"/>
  <c r="CI118" i="7"/>
  <c r="CI119" i="7"/>
  <c r="CI120" i="7"/>
  <c r="CI121" i="7"/>
  <c r="CI122" i="7"/>
  <c r="CI123" i="7"/>
  <c r="CI124" i="7"/>
  <c r="CI125" i="7"/>
  <c r="CI126" i="7"/>
  <c r="CI127" i="7"/>
  <c r="CI128" i="7"/>
  <c r="CI129" i="7"/>
  <c r="CI130" i="7"/>
  <c r="CI131" i="7"/>
  <c r="CI132" i="7"/>
  <c r="CI133" i="7"/>
  <c r="CI134" i="7"/>
  <c r="CI135" i="7"/>
  <c r="CI136" i="7"/>
  <c r="CI137" i="7"/>
  <c r="CI138" i="7"/>
  <c r="CI139" i="7"/>
  <c r="CI140" i="7"/>
  <c r="CI141" i="7"/>
  <c r="CI142" i="7"/>
  <c r="CI143" i="7"/>
  <c r="CI144" i="7"/>
  <c r="CI145" i="7"/>
  <c r="CI146" i="7"/>
  <c r="CI147" i="7"/>
  <c r="CI148" i="7"/>
  <c r="CI149" i="7"/>
  <c r="CI150" i="7"/>
  <c r="CI151" i="7"/>
  <c r="CI152" i="7"/>
  <c r="CI153" i="7"/>
  <c r="CI154" i="7"/>
  <c r="CI155" i="7"/>
  <c r="CI156" i="7"/>
  <c r="CI157" i="7"/>
  <c r="CI158" i="7"/>
  <c r="CI159" i="7"/>
  <c r="CI160" i="7"/>
  <c r="CI161" i="7"/>
  <c r="CI162" i="7"/>
  <c r="CI163" i="7"/>
  <c r="CI164" i="7"/>
  <c r="CI165" i="7"/>
  <c r="CI166" i="7"/>
  <c r="CI167" i="7"/>
  <c r="CI168" i="7"/>
  <c r="CI169" i="7"/>
  <c r="CI170" i="7"/>
  <c r="CI171" i="7"/>
  <c r="CI172" i="7"/>
  <c r="CI173" i="7"/>
  <c r="CI174" i="7"/>
  <c r="CI175" i="7"/>
  <c r="CI176" i="7"/>
  <c r="CI177" i="7"/>
  <c r="CI178" i="7"/>
  <c r="CI179" i="7"/>
  <c r="CH4" i="7"/>
  <c r="CH5" i="7"/>
  <c r="CH6" i="7"/>
  <c r="CH7" i="7"/>
  <c r="CH8" i="7"/>
  <c r="CH9" i="7"/>
  <c r="CH10" i="7"/>
  <c r="CH11" i="7"/>
  <c r="CH12" i="7"/>
  <c r="CH13" i="7"/>
  <c r="CH14" i="7"/>
  <c r="CH15" i="7"/>
  <c r="CH16" i="7"/>
  <c r="CH17" i="7"/>
  <c r="CH18" i="7"/>
  <c r="CH19" i="7"/>
  <c r="CH20" i="7"/>
  <c r="CH21" i="7"/>
  <c r="CH22" i="7"/>
  <c r="CH23" i="7"/>
  <c r="CH24" i="7"/>
  <c r="CH25" i="7"/>
  <c r="CH26" i="7"/>
  <c r="CH27" i="7"/>
  <c r="CH28" i="7"/>
  <c r="CH29" i="7"/>
  <c r="CH30" i="7"/>
  <c r="CH31" i="7"/>
  <c r="CH32" i="7"/>
  <c r="CH33" i="7"/>
  <c r="CH34" i="7"/>
  <c r="CH35" i="7"/>
  <c r="CH36" i="7"/>
  <c r="CH37" i="7"/>
  <c r="CH38" i="7"/>
  <c r="CH39" i="7"/>
  <c r="CH40" i="7"/>
  <c r="CH41" i="7"/>
  <c r="CH42" i="7"/>
  <c r="CH43" i="7"/>
  <c r="CH44" i="7"/>
  <c r="CH45" i="7"/>
  <c r="CH46" i="7"/>
  <c r="CH47" i="7"/>
  <c r="CH48" i="7"/>
  <c r="CH49" i="7"/>
  <c r="CH50" i="7"/>
  <c r="CH51" i="7"/>
  <c r="CH52" i="7"/>
  <c r="CH53" i="7"/>
  <c r="CH54" i="7"/>
  <c r="CH55" i="7"/>
  <c r="CH56" i="7"/>
  <c r="CH57" i="7"/>
  <c r="CH58" i="7"/>
  <c r="CH59" i="7"/>
  <c r="CH60" i="7"/>
  <c r="CH61" i="7"/>
  <c r="CH62" i="7"/>
  <c r="CH63" i="7"/>
  <c r="CH64" i="7"/>
  <c r="CH65" i="7"/>
  <c r="CH66" i="7"/>
  <c r="CH67" i="7"/>
  <c r="CH68" i="7"/>
  <c r="CH69" i="7"/>
  <c r="CH70" i="7"/>
  <c r="CH71" i="7"/>
  <c r="CH72" i="7"/>
  <c r="CH73" i="7"/>
  <c r="CH74" i="7"/>
  <c r="CH75" i="7"/>
  <c r="CH76" i="7"/>
  <c r="CH77" i="7"/>
  <c r="CH78" i="7"/>
  <c r="CH79" i="7"/>
  <c r="CH80" i="7"/>
  <c r="CH81" i="7"/>
  <c r="CH82" i="7"/>
  <c r="CH83" i="7"/>
  <c r="CH84" i="7"/>
  <c r="CH85" i="7"/>
  <c r="CH86" i="7"/>
  <c r="CH87" i="7"/>
  <c r="CH88" i="7"/>
  <c r="CH89" i="7"/>
  <c r="CH90" i="7"/>
  <c r="CH91" i="7"/>
  <c r="CH92" i="7"/>
  <c r="CH93" i="7"/>
  <c r="CH94" i="7"/>
  <c r="CH95" i="7"/>
  <c r="CH96" i="7"/>
  <c r="CH97" i="7"/>
  <c r="CH98" i="7"/>
  <c r="CH99" i="7"/>
  <c r="CH100" i="7"/>
  <c r="CH101" i="7"/>
  <c r="CH102" i="7"/>
  <c r="CH103" i="7"/>
  <c r="CH104" i="7"/>
  <c r="CH105" i="7"/>
  <c r="CH106" i="7"/>
  <c r="CH107" i="7"/>
  <c r="CH108" i="7"/>
  <c r="CH109" i="7"/>
  <c r="CH110" i="7"/>
  <c r="CH111" i="7"/>
  <c r="CH112" i="7"/>
  <c r="CH113" i="7"/>
  <c r="CH114" i="7"/>
  <c r="CH115" i="7"/>
  <c r="CH116" i="7"/>
  <c r="CH117" i="7"/>
  <c r="CH118" i="7"/>
  <c r="CH119" i="7"/>
  <c r="CH120" i="7"/>
  <c r="CH121" i="7"/>
  <c r="CH122" i="7"/>
  <c r="CH123" i="7"/>
  <c r="CH124" i="7"/>
  <c r="CH125" i="7"/>
  <c r="CH126" i="7"/>
  <c r="CH127" i="7"/>
  <c r="CH128" i="7"/>
  <c r="CH129" i="7"/>
  <c r="CH130" i="7"/>
  <c r="CH131" i="7"/>
  <c r="CH132" i="7"/>
  <c r="CH133" i="7"/>
  <c r="CH134" i="7"/>
  <c r="CH135" i="7"/>
  <c r="CH136" i="7"/>
  <c r="CH137" i="7"/>
  <c r="CH138" i="7"/>
  <c r="CH139" i="7"/>
  <c r="CH140" i="7"/>
  <c r="CH141" i="7"/>
  <c r="CH142" i="7"/>
  <c r="CH143" i="7"/>
  <c r="CH144" i="7"/>
  <c r="CH145" i="7"/>
  <c r="CH146" i="7"/>
  <c r="CH147" i="7"/>
  <c r="CH148" i="7"/>
  <c r="CH149" i="7"/>
  <c r="CH150" i="7"/>
  <c r="CH151" i="7"/>
  <c r="CH152" i="7"/>
  <c r="CH153" i="7"/>
  <c r="CH154" i="7"/>
  <c r="CH155" i="7"/>
  <c r="CH156" i="7"/>
  <c r="CH157" i="7"/>
  <c r="CH158" i="7"/>
  <c r="CH159" i="7"/>
  <c r="CH160" i="7"/>
  <c r="CH161" i="7"/>
  <c r="CH162" i="7"/>
  <c r="CH163" i="7"/>
  <c r="CH164" i="7"/>
  <c r="CH165" i="7"/>
  <c r="CH166" i="7"/>
  <c r="CH167" i="7"/>
  <c r="CH168" i="7"/>
  <c r="CH169" i="7"/>
  <c r="CH170" i="7"/>
  <c r="CH171" i="7"/>
  <c r="CH172" i="7"/>
  <c r="CH173" i="7"/>
  <c r="CH174" i="7"/>
  <c r="CH175" i="7"/>
  <c r="CH176" i="7"/>
  <c r="CH177" i="7"/>
  <c r="CH178" i="7"/>
  <c r="CH179" i="7"/>
  <c r="CG4" i="7"/>
  <c r="CG5" i="7"/>
  <c r="CG6" i="7"/>
  <c r="CG7" i="7"/>
  <c r="CG8" i="7"/>
  <c r="CG9" i="7"/>
  <c r="CG10" i="7"/>
  <c r="CG11" i="7"/>
  <c r="CG12" i="7"/>
  <c r="CG13" i="7"/>
  <c r="CG14" i="7"/>
  <c r="CG15" i="7"/>
  <c r="CG16" i="7"/>
  <c r="CG17" i="7"/>
  <c r="CG18" i="7"/>
  <c r="CG19" i="7"/>
  <c r="CG20" i="7"/>
  <c r="CG21" i="7"/>
  <c r="CG22" i="7"/>
  <c r="CG23" i="7"/>
  <c r="CG24" i="7"/>
  <c r="CG25" i="7"/>
  <c r="CG26" i="7"/>
  <c r="CG27" i="7"/>
  <c r="CG28" i="7"/>
  <c r="CG29" i="7"/>
  <c r="CG30" i="7"/>
  <c r="CG31" i="7"/>
  <c r="CG32" i="7"/>
  <c r="CG33" i="7"/>
  <c r="CG34" i="7"/>
  <c r="CG35" i="7"/>
  <c r="CG36" i="7"/>
  <c r="CG37" i="7"/>
  <c r="CG38" i="7"/>
  <c r="CG39" i="7"/>
  <c r="CG40" i="7"/>
  <c r="CG41" i="7"/>
  <c r="CG42" i="7"/>
  <c r="CG43" i="7"/>
  <c r="CG44" i="7"/>
  <c r="CG45" i="7"/>
  <c r="CG46" i="7"/>
  <c r="CG47" i="7"/>
  <c r="CG48" i="7"/>
  <c r="CG49" i="7"/>
  <c r="CG50" i="7"/>
  <c r="CG51" i="7"/>
  <c r="CG52" i="7"/>
  <c r="CG53" i="7"/>
  <c r="CG54" i="7"/>
  <c r="CG55" i="7"/>
  <c r="CG56" i="7"/>
  <c r="CG57" i="7"/>
  <c r="CG58" i="7"/>
  <c r="CG59" i="7"/>
  <c r="CG60" i="7"/>
  <c r="CG61" i="7"/>
  <c r="CG62" i="7"/>
  <c r="CG63" i="7"/>
  <c r="CG64" i="7"/>
  <c r="CG65" i="7"/>
  <c r="CG66" i="7"/>
  <c r="CG67" i="7"/>
  <c r="CG68" i="7"/>
  <c r="CG69" i="7"/>
  <c r="CG70" i="7"/>
  <c r="CG71" i="7"/>
  <c r="CG72" i="7"/>
  <c r="CG73" i="7"/>
  <c r="CG74" i="7"/>
  <c r="CG75" i="7"/>
  <c r="CG76" i="7"/>
  <c r="CG77" i="7"/>
  <c r="CG78" i="7"/>
  <c r="CG79" i="7"/>
  <c r="CG80" i="7"/>
  <c r="CG81" i="7"/>
  <c r="CG82" i="7"/>
  <c r="CG83" i="7"/>
  <c r="CG84" i="7"/>
  <c r="CG85" i="7"/>
  <c r="CG86" i="7"/>
  <c r="CG87" i="7"/>
  <c r="CG88" i="7"/>
  <c r="CG89" i="7"/>
  <c r="CG90" i="7"/>
  <c r="CG91" i="7"/>
  <c r="CG92" i="7"/>
  <c r="CG93" i="7"/>
  <c r="CG94" i="7"/>
  <c r="CG95" i="7"/>
  <c r="CG96" i="7"/>
  <c r="CG97" i="7"/>
  <c r="CG98" i="7"/>
  <c r="CG99" i="7"/>
  <c r="CG100" i="7"/>
  <c r="CG101" i="7"/>
  <c r="CG102" i="7"/>
  <c r="CG103" i="7"/>
  <c r="CG104" i="7"/>
  <c r="CG105" i="7"/>
  <c r="CG106" i="7"/>
  <c r="CG107" i="7"/>
  <c r="CG108" i="7"/>
  <c r="CG109" i="7"/>
  <c r="CG110" i="7"/>
  <c r="CG111" i="7"/>
  <c r="CG112" i="7"/>
  <c r="CG113" i="7"/>
  <c r="CG114" i="7"/>
  <c r="CG115" i="7"/>
  <c r="CG116" i="7"/>
  <c r="CG117" i="7"/>
  <c r="CG118" i="7"/>
  <c r="CG119" i="7"/>
  <c r="CG120" i="7"/>
  <c r="CG121" i="7"/>
  <c r="CG122" i="7"/>
  <c r="CG123" i="7"/>
  <c r="CG124" i="7"/>
  <c r="CG125" i="7"/>
  <c r="CG126" i="7"/>
  <c r="CG127" i="7"/>
  <c r="CG128" i="7"/>
  <c r="CG129" i="7"/>
  <c r="CG130" i="7"/>
  <c r="CG131" i="7"/>
  <c r="CG132" i="7"/>
  <c r="CG133" i="7"/>
  <c r="CG134" i="7"/>
  <c r="CG135" i="7"/>
  <c r="CG136" i="7"/>
  <c r="CG137" i="7"/>
  <c r="CG138" i="7"/>
  <c r="CG139" i="7"/>
  <c r="CG140" i="7"/>
  <c r="CG141" i="7"/>
  <c r="CG142" i="7"/>
  <c r="CG143" i="7"/>
  <c r="CG144" i="7"/>
  <c r="CG145" i="7"/>
  <c r="CG146" i="7"/>
  <c r="CG147" i="7"/>
  <c r="CG148" i="7"/>
  <c r="CG149" i="7"/>
  <c r="CG150" i="7"/>
  <c r="CG151" i="7"/>
  <c r="CG152" i="7"/>
  <c r="CG153" i="7"/>
  <c r="CG154" i="7"/>
  <c r="CG155" i="7"/>
  <c r="CG156" i="7"/>
  <c r="CG157" i="7"/>
  <c r="CG158" i="7"/>
  <c r="CG159" i="7"/>
  <c r="CG160" i="7"/>
  <c r="CG161" i="7"/>
  <c r="CG162" i="7"/>
  <c r="CG163" i="7"/>
  <c r="CG164" i="7"/>
  <c r="CG165" i="7"/>
  <c r="CG166" i="7"/>
  <c r="CG167" i="7"/>
  <c r="CG168" i="7"/>
  <c r="CG169" i="7"/>
  <c r="CG170" i="7"/>
  <c r="CG171" i="7"/>
  <c r="CG172" i="7"/>
  <c r="CG173" i="7"/>
  <c r="CG174" i="7"/>
  <c r="CG175" i="7"/>
  <c r="CG176" i="7"/>
  <c r="CG177" i="7"/>
  <c r="CG178" i="7"/>
  <c r="CG179" i="7"/>
  <c r="CF4" i="7"/>
  <c r="CF5" i="7"/>
  <c r="CF6" i="7"/>
  <c r="CF7" i="7"/>
  <c r="CF8" i="7"/>
  <c r="CF9" i="7"/>
  <c r="CF10" i="7"/>
  <c r="CF11" i="7"/>
  <c r="CF12" i="7"/>
  <c r="CF13" i="7"/>
  <c r="CF14" i="7"/>
  <c r="CF15" i="7"/>
  <c r="CF16" i="7"/>
  <c r="CF17" i="7"/>
  <c r="CF18" i="7"/>
  <c r="CF19" i="7"/>
  <c r="CF20" i="7"/>
  <c r="CF21" i="7"/>
  <c r="CF22" i="7"/>
  <c r="CF23" i="7"/>
  <c r="CF24" i="7"/>
  <c r="CF25" i="7"/>
  <c r="CF26" i="7"/>
  <c r="CF27" i="7"/>
  <c r="CF28" i="7"/>
  <c r="CF29" i="7"/>
  <c r="CF30" i="7"/>
  <c r="CF31" i="7"/>
  <c r="CF32" i="7"/>
  <c r="CF33" i="7"/>
  <c r="CF34" i="7"/>
  <c r="CF35" i="7"/>
  <c r="CF36" i="7"/>
  <c r="CF37" i="7"/>
  <c r="CF38" i="7"/>
  <c r="CF39" i="7"/>
  <c r="CF40" i="7"/>
  <c r="CF41" i="7"/>
  <c r="CF42" i="7"/>
  <c r="CF43" i="7"/>
  <c r="CF44" i="7"/>
  <c r="CF45" i="7"/>
  <c r="CF46" i="7"/>
  <c r="CF47" i="7"/>
  <c r="CF48" i="7"/>
  <c r="CF49" i="7"/>
  <c r="CF50" i="7"/>
  <c r="CF51" i="7"/>
  <c r="CF52" i="7"/>
  <c r="CF53" i="7"/>
  <c r="CF54" i="7"/>
  <c r="CF55" i="7"/>
  <c r="CF56" i="7"/>
  <c r="CF57" i="7"/>
  <c r="CF58" i="7"/>
  <c r="CF59" i="7"/>
  <c r="CF60" i="7"/>
  <c r="CF61" i="7"/>
  <c r="CF62" i="7"/>
  <c r="CF63" i="7"/>
  <c r="CF64" i="7"/>
  <c r="CF65" i="7"/>
  <c r="CF66" i="7"/>
  <c r="CF67" i="7"/>
  <c r="CF68" i="7"/>
  <c r="CF69" i="7"/>
  <c r="CF70" i="7"/>
  <c r="CF71" i="7"/>
  <c r="CF72" i="7"/>
  <c r="CF73" i="7"/>
  <c r="CF74" i="7"/>
  <c r="CF75" i="7"/>
  <c r="CF76" i="7"/>
  <c r="CF77" i="7"/>
  <c r="CF78" i="7"/>
  <c r="CF79" i="7"/>
  <c r="CF80" i="7"/>
  <c r="CF81" i="7"/>
  <c r="CF82" i="7"/>
  <c r="CF83" i="7"/>
  <c r="CF84" i="7"/>
  <c r="CF85" i="7"/>
  <c r="CF86" i="7"/>
  <c r="CF87" i="7"/>
  <c r="CF88" i="7"/>
  <c r="CF89" i="7"/>
  <c r="CF90" i="7"/>
  <c r="CF91" i="7"/>
  <c r="CF92" i="7"/>
  <c r="CF93" i="7"/>
  <c r="CF94" i="7"/>
  <c r="CF95" i="7"/>
  <c r="CF96" i="7"/>
  <c r="CF97" i="7"/>
  <c r="CF98" i="7"/>
  <c r="CF99" i="7"/>
  <c r="CF100" i="7"/>
  <c r="CF101" i="7"/>
  <c r="CF102" i="7"/>
  <c r="CF103" i="7"/>
  <c r="CF104" i="7"/>
  <c r="CF105" i="7"/>
  <c r="CF106" i="7"/>
  <c r="CF107" i="7"/>
  <c r="CF108" i="7"/>
  <c r="CF109" i="7"/>
  <c r="CF110" i="7"/>
  <c r="CF111" i="7"/>
  <c r="CF112" i="7"/>
  <c r="CF113" i="7"/>
  <c r="CF114" i="7"/>
  <c r="CF115" i="7"/>
  <c r="CF116" i="7"/>
  <c r="CF117" i="7"/>
  <c r="CF118" i="7"/>
  <c r="CF119" i="7"/>
  <c r="CF120" i="7"/>
  <c r="CF121" i="7"/>
  <c r="CF122" i="7"/>
  <c r="CF123" i="7"/>
  <c r="CF124" i="7"/>
  <c r="CF125" i="7"/>
  <c r="CF126" i="7"/>
  <c r="CF127" i="7"/>
  <c r="CF128" i="7"/>
  <c r="CF129" i="7"/>
  <c r="CF130" i="7"/>
  <c r="CF131" i="7"/>
  <c r="CF132" i="7"/>
  <c r="CF133" i="7"/>
  <c r="CF134" i="7"/>
  <c r="CF135" i="7"/>
  <c r="CF136" i="7"/>
  <c r="CF137" i="7"/>
  <c r="CF138" i="7"/>
  <c r="CF139" i="7"/>
  <c r="CF140" i="7"/>
  <c r="CF141" i="7"/>
  <c r="CF142" i="7"/>
  <c r="CF143" i="7"/>
  <c r="CF144" i="7"/>
  <c r="CF145" i="7"/>
  <c r="CF146" i="7"/>
  <c r="CF147" i="7"/>
  <c r="CF148" i="7"/>
  <c r="CF149" i="7"/>
  <c r="CF150" i="7"/>
  <c r="CF151" i="7"/>
  <c r="CF152" i="7"/>
  <c r="CF153" i="7"/>
  <c r="CF154" i="7"/>
  <c r="CF155" i="7"/>
  <c r="CF156" i="7"/>
  <c r="CF157" i="7"/>
  <c r="CF158" i="7"/>
  <c r="CF159" i="7"/>
  <c r="CF160" i="7"/>
  <c r="CF161" i="7"/>
  <c r="CF162" i="7"/>
  <c r="CF163" i="7"/>
  <c r="CF164" i="7"/>
  <c r="CF165" i="7"/>
  <c r="CF166" i="7"/>
  <c r="CF167" i="7"/>
  <c r="CF168" i="7"/>
  <c r="CF169" i="7"/>
  <c r="CF170" i="7"/>
  <c r="CF171" i="7"/>
  <c r="CF172" i="7"/>
  <c r="CF173" i="7"/>
  <c r="CF174" i="7"/>
  <c r="CF175" i="7"/>
  <c r="CF176" i="7"/>
  <c r="CF177" i="7"/>
  <c r="CF178" i="7"/>
  <c r="CF179" i="7"/>
  <c r="CE4" i="7"/>
  <c r="CE5" i="7"/>
  <c r="CE6" i="7"/>
  <c r="CE7" i="7"/>
  <c r="CE8" i="7"/>
  <c r="CE9" i="7"/>
  <c r="CE10" i="7"/>
  <c r="CE11" i="7"/>
  <c r="CE12" i="7"/>
  <c r="CE13" i="7"/>
  <c r="CE14" i="7"/>
  <c r="CE15" i="7"/>
  <c r="CE16" i="7"/>
  <c r="CE17" i="7"/>
  <c r="CE18" i="7"/>
  <c r="CE19" i="7"/>
  <c r="CE20" i="7"/>
  <c r="CE21" i="7"/>
  <c r="CE22" i="7"/>
  <c r="CE23" i="7"/>
  <c r="CE24" i="7"/>
  <c r="CE25" i="7"/>
  <c r="CE26" i="7"/>
  <c r="CE27" i="7"/>
  <c r="CE28" i="7"/>
  <c r="CE29" i="7"/>
  <c r="CE30" i="7"/>
  <c r="CE31" i="7"/>
  <c r="CE32" i="7"/>
  <c r="CE33" i="7"/>
  <c r="CE34" i="7"/>
  <c r="CE35" i="7"/>
  <c r="CE36" i="7"/>
  <c r="CE37" i="7"/>
  <c r="CE38" i="7"/>
  <c r="CE39" i="7"/>
  <c r="CE40" i="7"/>
  <c r="CE41" i="7"/>
  <c r="CE42" i="7"/>
  <c r="CE43" i="7"/>
  <c r="CE44" i="7"/>
  <c r="CE45" i="7"/>
  <c r="CE46" i="7"/>
  <c r="CE47" i="7"/>
  <c r="CE48" i="7"/>
  <c r="CE49" i="7"/>
  <c r="CE50" i="7"/>
  <c r="CE51" i="7"/>
  <c r="CE52" i="7"/>
  <c r="CE53" i="7"/>
  <c r="CE54" i="7"/>
  <c r="CE55" i="7"/>
  <c r="CE56" i="7"/>
  <c r="CE57" i="7"/>
  <c r="CE58" i="7"/>
  <c r="CE59" i="7"/>
  <c r="CE60" i="7"/>
  <c r="CE61" i="7"/>
  <c r="CE62" i="7"/>
  <c r="CE63" i="7"/>
  <c r="CE64" i="7"/>
  <c r="CE65" i="7"/>
  <c r="CE66" i="7"/>
  <c r="CE67" i="7"/>
  <c r="CE68" i="7"/>
  <c r="CE69" i="7"/>
  <c r="CE70" i="7"/>
  <c r="CE71" i="7"/>
  <c r="CE72" i="7"/>
  <c r="CE73" i="7"/>
  <c r="CE74" i="7"/>
  <c r="CE75" i="7"/>
  <c r="CE76" i="7"/>
  <c r="CE77" i="7"/>
  <c r="CE78" i="7"/>
  <c r="CE79" i="7"/>
  <c r="CE80" i="7"/>
  <c r="CE81" i="7"/>
  <c r="CE82" i="7"/>
  <c r="CE83" i="7"/>
  <c r="CE84" i="7"/>
  <c r="CE85" i="7"/>
  <c r="CE86" i="7"/>
  <c r="CE87" i="7"/>
  <c r="CE88" i="7"/>
  <c r="CE89" i="7"/>
  <c r="CE90" i="7"/>
  <c r="CE91" i="7"/>
  <c r="CE92" i="7"/>
  <c r="CE93" i="7"/>
  <c r="CE94" i="7"/>
  <c r="CE95" i="7"/>
  <c r="CE96" i="7"/>
  <c r="CE97" i="7"/>
  <c r="CE98" i="7"/>
  <c r="CE99" i="7"/>
  <c r="CE100" i="7"/>
  <c r="CE101" i="7"/>
  <c r="CE102" i="7"/>
  <c r="CE103" i="7"/>
  <c r="CE104" i="7"/>
  <c r="CE105" i="7"/>
  <c r="CE106" i="7"/>
  <c r="CE107" i="7"/>
  <c r="CE108" i="7"/>
  <c r="CE109" i="7"/>
  <c r="CE110" i="7"/>
  <c r="CE111" i="7"/>
  <c r="CE112" i="7"/>
  <c r="CE113" i="7"/>
  <c r="CE114" i="7"/>
  <c r="CE115" i="7"/>
  <c r="CE116" i="7"/>
  <c r="CE117" i="7"/>
  <c r="CE118" i="7"/>
  <c r="CE119" i="7"/>
  <c r="CE120" i="7"/>
  <c r="CE121" i="7"/>
  <c r="CE122" i="7"/>
  <c r="CE123" i="7"/>
  <c r="CE124" i="7"/>
  <c r="CE125" i="7"/>
  <c r="CE126" i="7"/>
  <c r="CE127" i="7"/>
  <c r="CE128" i="7"/>
  <c r="CE129" i="7"/>
  <c r="CE130" i="7"/>
  <c r="CE131" i="7"/>
  <c r="CE132" i="7"/>
  <c r="CE133" i="7"/>
  <c r="CE134" i="7"/>
  <c r="CE135" i="7"/>
  <c r="CE136" i="7"/>
  <c r="CE137" i="7"/>
  <c r="CE138" i="7"/>
  <c r="CE139" i="7"/>
  <c r="CE140" i="7"/>
  <c r="CE141" i="7"/>
  <c r="CE142" i="7"/>
  <c r="CE143" i="7"/>
  <c r="CE144" i="7"/>
  <c r="CE145" i="7"/>
  <c r="CE146" i="7"/>
  <c r="CE147" i="7"/>
  <c r="CE148" i="7"/>
  <c r="CE149" i="7"/>
  <c r="CE150" i="7"/>
  <c r="CE151" i="7"/>
  <c r="CE152" i="7"/>
  <c r="CE153" i="7"/>
  <c r="CE154" i="7"/>
  <c r="CE155" i="7"/>
  <c r="CE156" i="7"/>
  <c r="CE157" i="7"/>
  <c r="CE158" i="7"/>
  <c r="CE159" i="7"/>
  <c r="CE160" i="7"/>
  <c r="CE161" i="7"/>
  <c r="CE162" i="7"/>
  <c r="CE163" i="7"/>
  <c r="CE164" i="7"/>
  <c r="CE165" i="7"/>
  <c r="CE166" i="7"/>
  <c r="CE167" i="7"/>
  <c r="CE168" i="7"/>
  <c r="CE169" i="7"/>
  <c r="CE170" i="7"/>
  <c r="CE171" i="7"/>
  <c r="CE172" i="7"/>
  <c r="CE173" i="7"/>
  <c r="CE174" i="7"/>
  <c r="CE175" i="7"/>
  <c r="CE176" i="7"/>
  <c r="CE177" i="7"/>
  <c r="CE178" i="7"/>
  <c r="CE179" i="7"/>
  <c r="CD4" i="7"/>
  <c r="CD5" i="7"/>
  <c r="CD6" i="7"/>
  <c r="CD7" i="7"/>
  <c r="CD8" i="7"/>
  <c r="CD9" i="7"/>
  <c r="CD10" i="7"/>
  <c r="CD11" i="7"/>
  <c r="CD12" i="7"/>
  <c r="CD13" i="7"/>
  <c r="CD14" i="7"/>
  <c r="CD15" i="7"/>
  <c r="CD16" i="7"/>
  <c r="CD17" i="7"/>
  <c r="CD18" i="7"/>
  <c r="CD19" i="7"/>
  <c r="CD20" i="7"/>
  <c r="CD21" i="7"/>
  <c r="CD22" i="7"/>
  <c r="CD23" i="7"/>
  <c r="CD24" i="7"/>
  <c r="CD25" i="7"/>
  <c r="CD26" i="7"/>
  <c r="CD27" i="7"/>
  <c r="CD28" i="7"/>
  <c r="CD29" i="7"/>
  <c r="CD30" i="7"/>
  <c r="CD31" i="7"/>
  <c r="CD32" i="7"/>
  <c r="CD33" i="7"/>
  <c r="CD34" i="7"/>
  <c r="CD35" i="7"/>
  <c r="CD36" i="7"/>
  <c r="CD37" i="7"/>
  <c r="CD38" i="7"/>
  <c r="CD39" i="7"/>
  <c r="CD40" i="7"/>
  <c r="CD41" i="7"/>
  <c r="CD42" i="7"/>
  <c r="CD43" i="7"/>
  <c r="CD44" i="7"/>
  <c r="CD45" i="7"/>
  <c r="CD46" i="7"/>
  <c r="CD47" i="7"/>
  <c r="CD48" i="7"/>
  <c r="CD49" i="7"/>
  <c r="CD50" i="7"/>
  <c r="CD51" i="7"/>
  <c r="CD52" i="7"/>
  <c r="CD53" i="7"/>
  <c r="CD54" i="7"/>
  <c r="CD55" i="7"/>
  <c r="CD56" i="7"/>
  <c r="CD57" i="7"/>
  <c r="CD58" i="7"/>
  <c r="CD59" i="7"/>
  <c r="CD60" i="7"/>
  <c r="CD61" i="7"/>
  <c r="CD62" i="7"/>
  <c r="CD63" i="7"/>
  <c r="CD64" i="7"/>
  <c r="CD65" i="7"/>
  <c r="CD66" i="7"/>
  <c r="CD67" i="7"/>
  <c r="CD68" i="7"/>
  <c r="CD69" i="7"/>
  <c r="CD70" i="7"/>
  <c r="CD71" i="7"/>
  <c r="CD72" i="7"/>
  <c r="CD73" i="7"/>
  <c r="CD74" i="7"/>
  <c r="CD75" i="7"/>
  <c r="CD76" i="7"/>
  <c r="CD77" i="7"/>
  <c r="CD78" i="7"/>
  <c r="CD79" i="7"/>
  <c r="CD80" i="7"/>
  <c r="CD81" i="7"/>
  <c r="CD82" i="7"/>
  <c r="CD83" i="7"/>
  <c r="CD84" i="7"/>
  <c r="CD85" i="7"/>
  <c r="CD86" i="7"/>
  <c r="CD87" i="7"/>
  <c r="CD88" i="7"/>
  <c r="CD89" i="7"/>
  <c r="CD90" i="7"/>
  <c r="CD91" i="7"/>
  <c r="CD92" i="7"/>
  <c r="CD93" i="7"/>
  <c r="CD94" i="7"/>
  <c r="CD95" i="7"/>
  <c r="CD96" i="7"/>
  <c r="CD97" i="7"/>
  <c r="CD98" i="7"/>
  <c r="CD99" i="7"/>
  <c r="CD100" i="7"/>
  <c r="CD101" i="7"/>
  <c r="CD102" i="7"/>
  <c r="CD103" i="7"/>
  <c r="CD104" i="7"/>
  <c r="CD105" i="7"/>
  <c r="CD106" i="7"/>
  <c r="CD107" i="7"/>
  <c r="CD108" i="7"/>
  <c r="CD109" i="7"/>
  <c r="CD110" i="7"/>
  <c r="CD111" i="7"/>
  <c r="CD112" i="7"/>
  <c r="CD113" i="7"/>
  <c r="CD114" i="7"/>
  <c r="CD115" i="7"/>
  <c r="CD116" i="7"/>
  <c r="CD117" i="7"/>
  <c r="CD118" i="7"/>
  <c r="CD119" i="7"/>
  <c r="CD120" i="7"/>
  <c r="CD121" i="7"/>
  <c r="CD122" i="7"/>
  <c r="CD123" i="7"/>
  <c r="CD124" i="7"/>
  <c r="CD125" i="7"/>
  <c r="CD126" i="7"/>
  <c r="CD127" i="7"/>
  <c r="CD128" i="7"/>
  <c r="CD129" i="7"/>
  <c r="CD130" i="7"/>
  <c r="CD131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5" i="7"/>
  <c r="CD146" i="7"/>
  <c r="CD147" i="7"/>
  <c r="CD148" i="7"/>
  <c r="CD149" i="7"/>
  <c r="CD150" i="7"/>
  <c r="CD151" i="7"/>
  <c r="CD152" i="7"/>
  <c r="CD153" i="7"/>
  <c r="CD154" i="7"/>
  <c r="CD155" i="7"/>
  <c r="CD156" i="7"/>
  <c r="CD157" i="7"/>
  <c r="CD158" i="7"/>
  <c r="CD159" i="7"/>
  <c r="CD160" i="7"/>
  <c r="CD161" i="7"/>
  <c r="CD162" i="7"/>
  <c r="CD163" i="7"/>
  <c r="CD164" i="7"/>
  <c r="CD165" i="7"/>
  <c r="CD166" i="7"/>
  <c r="CD167" i="7"/>
  <c r="CD168" i="7"/>
  <c r="CD169" i="7"/>
  <c r="CD170" i="7"/>
  <c r="CD171" i="7"/>
  <c r="CD172" i="7"/>
  <c r="CD173" i="7"/>
  <c r="CD174" i="7"/>
  <c r="CD175" i="7"/>
  <c r="CD176" i="7"/>
  <c r="CD177" i="7"/>
  <c r="CD178" i="7"/>
  <c r="CD179" i="7"/>
  <c r="CC4" i="7" l="1"/>
  <c r="CC5" i="7"/>
  <c r="CC6" i="7"/>
  <c r="CC7" i="7"/>
  <c r="CC8" i="7"/>
  <c r="CC9" i="7"/>
  <c r="CC10" i="7"/>
  <c r="CC11" i="7"/>
  <c r="CC12" i="7"/>
  <c r="CC13" i="7"/>
  <c r="CC14" i="7"/>
  <c r="CC15" i="7"/>
  <c r="CC16" i="7"/>
  <c r="CC17" i="7"/>
  <c r="CC18" i="7"/>
  <c r="CC19" i="7"/>
  <c r="CC20" i="7"/>
  <c r="CC21" i="7"/>
  <c r="CC22" i="7"/>
  <c r="CC23" i="7"/>
  <c r="CC24" i="7"/>
  <c r="CC25" i="7"/>
  <c r="CC26" i="7"/>
  <c r="CC27" i="7"/>
  <c r="CC28" i="7"/>
  <c r="CC29" i="7"/>
  <c r="CC30" i="7"/>
  <c r="CC31" i="7"/>
  <c r="CC32" i="7"/>
  <c r="CC33" i="7"/>
  <c r="CC34" i="7"/>
  <c r="CC35" i="7"/>
  <c r="CC36" i="7"/>
  <c r="CC37" i="7"/>
  <c r="CC38" i="7"/>
  <c r="CC39" i="7"/>
  <c r="CC40" i="7"/>
  <c r="CC41" i="7"/>
  <c r="CC42" i="7"/>
  <c r="CC43" i="7"/>
  <c r="CC44" i="7"/>
  <c r="CC45" i="7"/>
  <c r="CC46" i="7"/>
  <c r="CC47" i="7"/>
  <c r="CC48" i="7"/>
  <c r="CC49" i="7"/>
  <c r="CC50" i="7"/>
  <c r="CC51" i="7"/>
  <c r="CC52" i="7"/>
  <c r="CC53" i="7"/>
  <c r="CC54" i="7"/>
  <c r="CC55" i="7"/>
  <c r="CC56" i="7"/>
  <c r="CC57" i="7"/>
  <c r="CC58" i="7"/>
  <c r="CC59" i="7"/>
  <c r="CC60" i="7"/>
  <c r="CC61" i="7"/>
  <c r="CC62" i="7"/>
  <c r="CC63" i="7"/>
  <c r="CC64" i="7"/>
  <c r="CC65" i="7"/>
  <c r="CC66" i="7"/>
  <c r="CC67" i="7"/>
  <c r="CC68" i="7"/>
  <c r="CC69" i="7"/>
  <c r="CC70" i="7"/>
  <c r="CC71" i="7"/>
  <c r="CC72" i="7"/>
  <c r="CC73" i="7"/>
  <c r="CC74" i="7"/>
  <c r="CC75" i="7"/>
  <c r="CC76" i="7"/>
  <c r="CC77" i="7"/>
  <c r="CC78" i="7"/>
  <c r="CC79" i="7"/>
  <c r="CC80" i="7"/>
  <c r="CC81" i="7"/>
  <c r="CC82" i="7"/>
  <c r="CC83" i="7"/>
  <c r="CC84" i="7"/>
  <c r="CC85" i="7"/>
  <c r="CC86" i="7"/>
  <c r="CC87" i="7"/>
  <c r="CC88" i="7"/>
  <c r="CC89" i="7"/>
  <c r="CC90" i="7"/>
  <c r="CC91" i="7"/>
  <c r="CC92" i="7"/>
  <c r="CC93" i="7"/>
  <c r="CC94" i="7"/>
  <c r="CC95" i="7"/>
  <c r="CC96" i="7"/>
  <c r="CC97" i="7"/>
  <c r="CC98" i="7"/>
  <c r="CC99" i="7"/>
  <c r="CC100" i="7"/>
  <c r="CC101" i="7"/>
  <c r="CC102" i="7"/>
  <c r="CC103" i="7"/>
  <c r="CC104" i="7"/>
  <c r="CC105" i="7"/>
  <c r="CC106" i="7"/>
  <c r="CC107" i="7"/>
  <c r="CC108" i="7"/>
  <c r="CC109" i="7"/>
  <c r="CC110" i="7"/>
  <c r="CC111" i="7"/>
  <c r="CC112" i="7"/>
  <c r="CC113" i="7"/>
  <c r="CC114" i="7"/>
  <c r="CC115" i="7"/>
  <c r="CC116" i="7"/>
  <c r="CC117" i="7"/>
  <c r="CC118" i="7"/>
  <c r="CC119" i="7"/>
  <c r="CC120" i="7"/>
  <c r="CC121" i="7"/>
  <c r="CC122" i="7"/>
  <c r="CC123" i="7"/>
  <c r="CC124" i="7"/>
  <c r="CC125" i="7"/>
  <c r="CC126" i="7"/>
  <c r="CC127" i="7"/>
  <c r="CC128" i="7"/>
  <c r="CC129" i="7"/>
  <c r="CC130" i="7"/>
  <c r="CC131" i="7"/>
  <c r="CC132" i="7"/>
  <c r="CC133" i="7"/>
  <c r="CC134" i="7"/>
  <c r="CC135" i="7"/>
  <c r="CC136" i="7"/>
  <c r="CC137" i="7"/>
  <c r="CC138" i="7"/>
  <c r="CC139" i="7"/>
  <c r="CC140" i="7"/>
  <c r="CC141" i="7"/>
  <c r="CC142" i="7"/>
  <c r="CC143" i="7"/>
  <c r="CC144" i="7"/>
  <c r="CC145" i="7"/>
  <c r="CC146" i="7"/>
  <c r="CC147" i="7"/>
  <c r="CC148" i="7"/>
  <c r="CC149" i="7"/>
  <c r="CC150" i="7"/>
  <c r="CC151" i="7"/>
  <c r="CC152" i="7"/>
  <c r="CC153" i="7"/>
  <c r="CC154" i="7"/>
  <c r="CC155" i="7"/>
  <c r="CC156" i="7"/>
  <c r="CC157" i="7"/>
  <c r="CC158" i="7"/>
  <c r="CC159" i="7"/>
  <c r="CC160" i="7"/>
  <c r="CC161" i="7"/>
  <c r="CC162" i="7"/>
  <c r="CC163" i="7"/>
  <c r="CC164" i="7"/>
  <c r="CC165" i="7"/>
  <c r="CC166" i="7"/>
  <c r="CC167" i="7"/>
  <c r="CC168" i="7"/>
  <c r="CC169" i="7"/>
  <c r="CC170" i="7"/>
  <c r="CC171" i="7"/>
  <c r="CC172" i="7"/>
  <c r="CC173" i="7"/>
  <c r="CC174" i="7"/>
  <c r="CC175" i="7"/>
  <c r="CC176" i="7"/>
  <c r="CC177" i="7"/>
  <c r="CC178" i="7"/>
  <c r="CC179" i="7"/>
  <c r="CB4" i="7"/>
  <c r="CB5" i="7"/>
  <c r="CB6" i="7"/>
  <c r="CB7" i="7"/>
  <c r="CB8" i="7"/>
  <c r="CB9" i="7"/>
  <c r="CB10" i="7"/>
  <c r="CB11" i="7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B33" i="7"/>
  <c r="CB34" i="7"/>
  <c r="CB35" i="7"/>
  <c r="CB36" i="7"/>
  <c r="CB37" i="7"/>
  <c r="CB38" i="7"/>
  <c r="CB39" i="7"/>
  <c r="CB40" i="7"/>
  <c r="CB41" i="7"/>
  <c r="CB42" i="7"/>
  <c r="CB43" i="7"/>
  <c r="CB44" i="7"/>
  <c r="CB45" i="7"/>
  <c r="CB46" i="7"/>
  <c r="CB47" i="7"/>
  <c r="CB48" i="7"/>
  <c r="CB49" i="7"/>
  <c r="CB50" i="7"/>
  <c r="CB51" i="7"/>
  <c r="CB52" i="7"/>
  <c r="CB53" i="7"/>
  <c r="CB54" i="7"/>
  <c r="CB55" i="7"/>
  <c r="CB56" i="7"/>
  <c r="CB57" i="7"/>
  <c r="CB58" i="7"/>
  <c r="CB59" i="7"/>
  <c r="CB60" i="7"/>
  <c r="CB61" i="7"/>
  <c r="CB62" i="7"/>
  <c r="CB63" i="7"/>
  <c r="CB64" i="7"/>
  <c r="CB65" i="7"/>
  <c r="CB66" i="7"/>
  <c r="CB67" i="7"/>
  <c r="CB68" i="7"/>
  <c r="CB69" i="7"/>
  <c r="CB70" i="7"/>
  <c r="CB71" i="7"/>
  <c r="CB72" i="7"/>
  <c r="CB73" i="7"/>
  <c r="CB74" i="7"/>
  <c r="CB75" i="7"/>
  <c r="CB76" i="7"/>
  <c r="CB77" i="7"/>
  <c r="CB78" i="7"/>
  <c r="CB79" i="7"/>
  <c r="CB80" i="7"/>
  <c r="CB81" i="7"/>
  <c r="CB82" i="7"/>
  <c r="CB83" i="7"/>
  <c r="CB84" i="7"/>
  <c r="CB85" i="7"/>
  <c r="CB86" i="7"/>
  <c r="CB87" i="7"/>
  <c r="CB88" i="7"/>
  <c r="CB89" i="7"/>
  <c r="CB90" i="7"/>
  <c r="CB91" i="7"/>
  <c r="CB92" i="7"/>
  <c r="CB93" i="7"/>
  <c r="CB94" i="7"/>
  <c r="CB95" i="7"/>
  <c r="CB96" i="7"/>
  <c r="CB97" i="7"/>
  <c r="CB98" i="7"/>
  <c r="CB99" i="7"/>
  <c r="CB100" i="7"/>
  <c r="CB101" i="7"/>
  <c r="CB102" i="7"/>
  <c r="CB103" i="7"/>
  <c r="CB104" i="7"/>
  <c r="CB105" i="7"/>
  <c r="CB106" i="7"/>
  <c r="CB107" i="7"/>
  <c r="CB108" i="7"/>
  <c r="CB109" i="7"/>
  <c r="CB110" i="7"/>
  <c r="CB111" i="7"/>
  <c r="CB112" i="7"/>
  <c r="CB113" i="7"/>
  <c r="CB114" i="7"/>
  <c r="CB115" i="7"/>
  <c r="CB116" i="7"/>
  <c r="CB117" i="7"/>
  <c r="CB118" i="7"/>
  <c r="CB119" i="7"/>
  <c r="CB120" i="7"/>
  <c r="CB121" i="7"/>
  <c r="CB122" i="7"/>
  <c r="CB123" i="7"/>
  <c r="CB124" i="7"/>
  <c r="CB125" i="7"/>
  <c r="CB126" i="7"/>
  <c r="CB127" i="7"/>
  <c r="CB128" i="7"/>
  <c r="CB129" i="7"/>
  <c r="CB130" i="7"/>
  <c r="CB131" i="7"/>
  <c r="CB132" i="7"/>
  <c r="CB133" i="7"/>
  <c r="CB134" i="7"/>
  <c r="CB135" i="7"/>
  <c r="CB136" i="7"/>
  <c r="CB137" i="7"/>
  <c r="CB138" i="7"/>
  <c r="CB139" i="7"/>
  <c r="CB140" i="7"/>
  <c r="CB141" i="7"/>
  <c r="CB142" i="7"/>
  <c r="CB143" i="7"/>
  <c r="CB144" i="7"/>
  <c r="CB145" i="7"/>
  <c r="CB146" i="7"/>
  <c r="CB147" i="7"/>
  <c r="CB148" i="7"/>
  <c r="CB149" i="7"/>
  <c r="CB150" i="7"/>
  <c r="CB151" i="7"/>
  <c r="CB152" i="7"/>
  <c r="CB153" i="7"/>
  <c r="CB154" i="7"/>
  <c r="CB155" i="7"/>
  <c r="CB156" i="7"/>
  <c r="CB157" i="7"/>
  <c r="CB158" i="7"/>
  <c r="CB159" i="7"/>
  <c r="CB160" i="7"/>
  <c r="CB161" i="7"/>
  <c r="CB162" i="7"/>
  <c r="CB163" i="7"/>
  <c r="CB164" i="7"/>
  <c r="CB165" i="7"/>
  <c r="CB166" i="7"/>
  <c r="CB167" i="7"/>
  <c r="CB168" i="7"/>
  <c r="CB169" i="7"/>
  <c r="CB170" i="7"/>
  <c r="CB171" i="7"/>
  <c r="CB172" i="7"/>
  <c r="CB173" i="7"/>
  <c r="CB174" i="7"/>
  <c r="CB175" i="7"/>
  <c r="CB176" i="7"/>
  <c r="CB177" i="7"/>
  <c r="CB178" i="7"/>
  <c r="CB179" i="7"/>
  <c r="CA4" i="7"/>
  <c r="CA5" i="7"/>
  <c r="CA6" i="7"/>
  <c r="CA7" i="7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46" i="7"/>
  <c r="CA47" i="7"/>
  <c r="CA48" i="7"/>
  <c r="CA49" i="7"/>
  <c r="CA50" i="7"/>
  <c r="CA51" i="7"/>
  <c r="CA52" i="7"/>
  <c r="CA53" i="7"/>
  <c r="CA54" i="7"/>
  <c r="CA55" i="7"/>
  <c r="CA56" i="7"/>
  <c r="CA57" i="7"/>
  <c r="CA58" i="7"/>
  <c r="CA59" i="7"/>
  <c r="CA60" i="7"/>
  <c r="CA61" i="7"/>
  <c r="CA62" i="7"/>
  <c r="CA63" i="7"/>
  <c r="CA64" i="7"/>
  <c r="CA65" i="7"/>
  <c r="CA66" i="7"/>
  <c r="CA67" i="7"/>
  <c r="CA68" i="7"/>
  <c r="CA69" i="7"/>
  <c r="CA70" i="7"/>
  <c r="CA71" i="7"/>
  <c r="CA72" i="7"/>
  <c r="CA73" i="7"/>
  <c r="CA74" i="7"/>
  <c r="CA75" i="7"/>
  <c r="CA76" i="7"/>
  <c r="CA77" i="7"/>
  <c r="CA78" i="7"/>
  <c r="CA79" i="7"/>
  <c r="CA80" i="7"/>
  <c r="CA81" i="7"/>
  <c r="CA82" i="7"/>
  <c r="CA83" i="7"/>
  <c r="CA84" i="7"/>
  <c r="CA85" i="7"/>
  <c r="CA86" i="7"/>
  <c r="CA87" i="7"/>
  <c r="CA88" i="7"/>
  <c r="CA89" i="7"/>
  <c r="CA90" i="7"/>
  <c r="CA91" i="7"/>
  <c r="CA92" i="7"/>
  <c r="CA93" i="7"/>
  <c r="CA94" i="7"/>
  <c r="CA95" i="7"/>
  <c r="CA96" i="7"/>
  <c r="CA97" i="7"/>
  <c r="CA98" i="7"/>
  <c r="CA99" i="7"/>
  <c r="CA100" i="7"/>
  <c r="CA101" i="7"/>
  <c r="CA102" i="7"/>
  <c r="CA103" i="7"/>
  <c r="CA104" i="7"/>
  <c r="CA105" i="7"/>
  <c r="CA106" i="7"/>
  <c r="CA107" i="7"/>
  <c r="CA108" i="7"/>
  <c r="CA109" i="7"/>
  <c r="CA110" i="7"/>
  <c r="CA111" i="7"/>
  <c r="CA112" i="7"/>
  <c r="CA113" i="7"/>
  <c r="CA114" i="7"/>
  <c r="CA115" i="7"/>
  <c r="CA116" i="7"/>
  <c r="CA117" i="7"/>
  <c r="CA118" i="7"/>
  <c r="CA119" i="7"/>
  <c r="CA120" i="7"/>
  <c r="CA121" i="7"/>
  <c r="CA122" i="7"/>
  <c r="CA123" i="7"/>
  <c r="CA124" i="7"/>
  <c r="CA125" i="7"/>
  <c r="CA126" i="7"/>
  <c r="CA127" i="7"/>
  <c r="CA128" i="7"/>
  <c r="CA129" i="7"/>
  <c r="CA130" i="7"/>
  <c r="CA131" i="7"/>
  <c r="CA132" i="7"/>
  <c r="CA133" i="7"/>
  <c r="CA134" i="7"/>
  <c r="CA135" i="7"/>
  <c r="CA136" i="7"/>
  <c r="CA137" i="7"/>
  <c r="CA138" i="7"/>
  <c r="CA139" i="7"/>
  <c r="CA140" i="7"/>
  <c r="CA141" i="7"/>
  <c r="CA142" i="7"/>
  <c r="CA143" i="7"/>
  <c r="CA144" i="7"/>
  <c r="CA145" i="7"/>
  <c r="CA146" i="7"/>
  <c r="CA147" i="7"/>
  <c r="CA148" i="7"/>
  <c r="CA149" i="7"/>
  <c r="CA150" i="7"/>
  <c r="CA151" i="7"/>
  <c r="CA152" i="7"/>
  <c r="CA153" i="7"/>
  <c r="CA154" i="7"/>
  <c r="CA155" i="7"/>
  <c r="CA156" i="7"/>
  <c r="CA157" i="7"/>
  <c r="CA158" i="7"/>
  <c r="CA159" i="7"/>
  <c r="CA160" i="7"/>
  <c r="CA161" i="7"/>
  <c r="CA162" i="7"/>
  <c r="CA163" i="7"/>
  <c r="CA164" i="7"/>
  <c r="CA165" i="7"/>
  <c r="CA166" i="7"/>
  <c r="CA167" i="7"/>
  <c r="CA168" i="7"/>
  <c r="CA169" i="7"/>
  <c r="CA170" i="7"/>
  <c r="CA171" i="7"/>
  <c r="CA172" i="7"/>
  <c r="CA173" i="7"/>
  <c r="CA174" i="7"/>
  <c r="CA175" i="7"/>
  <c r="CA176" i="7"/>
  <c r="CA177" i="7"/>
  <c r="CA178" i="7"/>
  <c r="CA179" i="7"/>
  <c r="BZ4" i="7"/>
  <c r="BZ5" i="7"/>
  <c r="BZ6" i="7"/>
  <c r="BZ7" i="7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46" i="7"/>
  <c r="BZ47" i="7"/>
  <c r="BZ48" i="7"/>
  <c r="BZ49" i="7"/>
  <c r="BZ50" i="7"/>
  <c r="BZ51" i="7"/>
  <c r="BZ52" i="7"/>
  <c r="BZ53" i="7"/>
  <c r="BZ54" i="7"/>
  <c r="BZ55" i="7"/>
  <c r="BZ56" i="7"/>
  <c r="BZ57" i="7"/>
  <c r="BZ58" i="7"/>
  <c r="BZ59" i="7"/>
  <c r="BZ60" i="7"/>
  <c r="BZ61" i="7"/>
  <c r="BZ62" i="7"/>
  <c r="BZ63" i="7"/>
  <c r="BZ64" i="7"/>
  <c r="BZ65" i="7"/>
  <c r="BZ66" i="7"/>
  <c r="BZ67" i="7"/>
  <c r="BZ68" i="7"/>
  <c r="BZ69" i="7"/>
  <c r="BZ70" i="7"/>
  <c r="BZ71" i="7"/>
  <c r="BZ72" i="7"/>
  <c r="BZ73" i="7"/>
  <c r="BZ74" i="7"/>
  <c r="BZ75" i="7"/>
  <c r="BZ76" i="7"/>
  <c r="BZ77" i="7"/>
  <c r="BZ78" i="7"/>
  <c r="BZ79" i="7"/>
  <c r="BZ80" i="7"/>
  <c r="BZ81" i="7"/>
  <c r="BZ82" i="7"/>
  <c r="BZ83" i="7"/>
  <c r="BZ84" i="7"/>
  <c r="BZ85" i="7"/>
  <c r="BZ86" i="7"/>
  <c r="BZ87" i="7"/>
  <c r="BZ88" i="7"/>
  <c r="BZ89" i="7"/>
  <c r="BZ90" i="7"/>
  <c r="BZ91" i="7"/>
  <c r="BZ92" i="7"/>
  <c r="BZ93" i="7"/>
  <c r="BZ94" i="7"/>
  <c r="BZ95" i="7"/>
  <c r="BZ96" i="7"/>
  <c r="BZ97" i="7"/>
  <c r="BZ98" i="7"/>
  <c r="BZ99" i="7"/>
  <c r="BZ100" i="7"/>
  <c r="BZ101" i="7"/>
  <c r="BZ102" i="7"/>
  <c r="BZ103" i="7"/>
  <c r="BZ104" i="7"/>
  <c r="BZ105" i="7"/>
  <c r="BZ106" i="7"/>
  <c r="BZ107" i="7"/>
  <c r="BZ108" i="7"/>
  <c r="BZ109" i="7"/>
  <c r="BZ110" i="7"/>
  <c r="BZ111" i="7"/>
  <c r="BZ112" i="7"/>
  <c r="BZ113" i="7"/>
  <c r="BZ114" i="7"/>
  <c r="BZ115" i="7"/>
  <c r="BZ116" i="7"/>
  <c r="BZ117" i="7"/>
  <c r="BZ118" i="7"/>
  <c r="BZ119" i="7"/>
  <c r="BZ120" i="7"/>
  <c r="BZ121" i="7"/>
  <c r="BZ122" i="7"/>
  <c r="BZ123" i="7"/>
  <c r="BZ124" i="7"/>
  <c r="BZ125" i="7"/>
  <c r="BZ126" i="7"/>
  <c r="BZ127" i="7"/>
  <c r="BZ128" i="7"/>
  <c r="BZ129" i="7"/>
  <c r="BZ130" i="7"/>
  <c r="BZ131" i="7"/>
  <c r="BZ132" i="7"/>
  <c r="BZ133" i="7"/>
  <c r="BZ134" i="7"/>
  <c r="BZ135" i="7"/>
  <c r="BZ136" i="7"/>
  <c r="BZ137" i="7"/>
  <c r="BZ138" i="7"/>
  <c r="BZ139" i="7"/>
  <c r="BZ140" i="7"/>
  <c r="BZ141" i="7"/>
  <c r="BZ142" i="7"/>
  <c r="BZ143" i="7"/>
  <c r="BZ144" i="7"/>
  <c r="BZ145" i="7"/>
  <c r="BZ146" i="7"/>
  <c r="BZ147" i="7"/>
  <c r="BZ148" i="7"/>
  <c r="BZ149" i="7"/>
  <c r="BZ150" i="7"/>
  <c r="BZ151" i="7"/>
  <c r="BZ152" i="7"/>
  <c r="BZ153" i="7"/>
  <c r="BZ154" i="7"/>
  <c r="BZ155" i="7"/>
  <c r="BZ156" i="7"/>
  <c r="BZ157" i="7"/>
  <c r="BZ158" i="7"/>
  <c r="BZ159" i="7"/>
  <c r="BZ160" i="7"/>
  <c r="BZ161" i="7"/>
  <c r="BZ162" i="7"/>
  <c r="BZ163" i="7"/>
  <c r="BZ164" i="7"/>
  <c r="BZ165" i="7"/>
  <c r="BZ166" i="7"/>
  <c r="BZ167" i="7"/>
  <c r="BZ168" i="7"/>
  <c r="BZ169" i="7"/>
  <c r="BZ170" i="7"/>
  <c r="BZ171" i="7"/>
  <c r="BZ172" i="7"/>
  <c r="BZ173" i="7"/>
  <c r="BZ174" i="7"/>
  <c r="BZ175" i="7"/>
  <c r="BZ176" i="7"/>
  <c r="BZ177" i="7"/>
  <c r="BZ178" i="7"/>
  <c r="BZ179" i="7"/>
  <c r="BY4" i="7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46" i="7"/>
  <c r="BY47" i="7"/>
  <c r="BY48" i="7"/>
  <c r="BY49" i="7"/>
  <c r="BY50" i="7"/>
  <c r="BY51" i="7"/>
  <c r="BY52" i="7"/>
  <c r="BY53" i="7"/>
  <c r="BY54" i="7"/>
  <c r="BY55" i="7"/>
  <c r="BY56" i="7"/>
  <c r="BY57" i="7"/>
  <c r="BY58" i="7"/>
  <c r="BY59" i="7"/>
  <c r="BY60" i="7"/>
  <c r="BY61" i="7"/>
  <c r="BY62" i="7"/>
  <c r="BY63" i="7"/>
  <c r="BY64" i="7"/>
  <c r="BY65" i="7"/>
  <c r="BY66" i="7"/>
  <c r="BY67" i="7"/>
  <c r="BY68" i="7"/>
  <c r="BY69" i="7"/>
  <c r="BY70" i="7"/>
  <c r="BY71" i="7"/>
  <c r="BY72" i="7"/>
  <c r="BY73" i="7"/>
  <c r="BY74" i="7"/>
  <c r="BY75" i="7"/>
  <c r="BY76" i="7"/>
  <c r="BY77" i="7"/>
  <c r="BY78" i="7"/>
  <c r="BY79" i="7"/>
  <c r="BY80" i="7"/>
  <c r="BY81" i="7"/>
  <c r="BY82" i="7"/>
  <c r="BY83" i="7"/>
  <c r="BY84" i="7"/>
  <c r="BY85" i="7"/>
  <c r="BY86" i="7"/>
  <c r="BY87" i="7"/>
  <c r="BY88" i="7"/>
  <c r="BY89" i="7"/>
  <c r="BY90" i="7"/>
  <c r="BY91" i="7"/>
  <c r="BY92" i="7"/>
  <c r="BY93" i="7"/>
  <c r="BY94" i="7"/>
  <c r="BY95" i="7"/>
  <c r="BY96" i="7"/>
  <c r="BY97" i="7"/>
  <c r="BY98" i="7"/>
  <c r="BY99" i="7"/>
  <c r="BY100" i="7"/>
  <c r="BY101" i="7"/>
  <c r="BY102" i="7"/>
  <c r="BY103" i="7"/>
  <c r="BY104" i="7"/>
  <c r="BY105" i="7"/>
  <c r="BY106" i="7"/>
  <c r="BY107" i="7"/>
  <c r="BY108" i="7"/>
  <c r="BY109" i="7"/>
  <c r="BY110" i="7"/>
  <c r="BY111" i="7"/>
  <c r="BY112" i="7"/>
  <c r="BY113" i="7"/>
  <c r="BY114" i="7"/>
  <c r="BY115" i="7"/>
  <c r="BY116" i="7"/>
  <c r="BY117" i="7"/>
  <c r="BY118" i="7"/>
  <c r="BY119" i="7"/>
  <c r="BY120" i="7"/>
  <c r="BY121" i="7"/>
  <c r="BY122" i="7"/>
  <c r="BY123" i="7"/>
  <c r="BY124" i="7"/>
  <c r="BY125" i="7"/>
  <c r="BY126" i="7"/>
  <c r="BY127" i="7"/>
  <c r="BY128" i="7"/>
  <c r="BY129" i="7"/>
  <c r="BY130" i="7"/>
  <c r="BY131" i="7"/>
  <c r="BY132" i="7"/>
  <c r="BY133" i="7"/>
  <c r="BY134" i="7"/>
  <c r="BY135" i="7"/>
  <c r="BY136" i="7"/>
  <c r="BY137" i="7"/>
  <c r="BY138" i="7"/>
  <c r="BY139" i="7"/>
  <c r="BY140" i="7"/>
  <c r="BY141" i="7"/>
  <c r="BY142" i="7"/>
  <c r="BY143" i="7"/>
  <c r="BY144" i="7"/>
  <c r="BY145" i="7"/>
  <c r="BY146" i="7"/>
  <c r="BY147" i="7"/>
  <c r="BY148" i="7"/>
  <c r="BY149" i="7"/>
  <c r="BY150" i="7"/>
  <c r="BY151" i="7"/>
  <c r="BY152" i="7"/>
  <c r="BY153" i="7"/>
  <c r="BY154" i="7"/>
  <c r="BY155" i="7"/>
  <c r="BY156" i="7"/>
  <c r="BY157" i="7"/>
  <c r="BY158" i="7"/>
  <c r="BY159" i="7"/>
  <c r="BY160" i="7"/>
  <c r="BY161" i="7"/>
  <c r="BY162" i="7"/>
  <c r="BY163" i="7"/>
  <c r="BY164" i="7"/>
  <c r="BY165" i="7"/>
  <c r="BY166" i="7"/>
  <c r="BY167" i="7"/>
  <c r="BY168" i="7"/>
  <c r="BY169" i="7"/>
  <c r="BY170" i="7"/>
  <c r="BY171" i="7"/>
  <c r="BY172" i="7"/>
  <c r="BY173" i="7"/>
  <c r="BY174" i="7"/>
  <c r="BY175" i="7"/>
  <c r="BY176" i="7"/>
  <c r="BY177" i="7"/>
  <c r="BY178" i="7"/>
  <c r="BY179" i="7"/>
  <c r="BX4" i="7"/>
  <c r="BX5" i="7"/>
  <c r="BX6" i="7"/>
  <c r="BX7" i="7"/>
  <c r="BX8" i="7"/>
  <c r="BX9" i="7"/>
  <c r="BX10" i="7"/>
  <c r="BX11" i="7"/>
  <c r="BX12" i="7"/>
  <c r="BX13" i="7"/>
  <c r="BX14" i="7"/>
  <c r="BX15" i="7"/>
  <c r="BX16" i="7"/>
  <c r="BX17" i="7"/>
  <c r="BX18" i="7"/>
  <c r="BX19" i="7"/>
  <c r="BX20" i="7"/>
  <c r="BX21" i="7"/>
  <c r="BX22" i="7"/>
  <c r="BX23" i="7"/>
  <c r="BX24" i="7"/>
  <c r="BX25" i="7"/>
  <c r="BX26" i="7"/>
  <c r="BX27" i="7"/>
  <c r="BX28" i="7"/>
  <c r="BX29" i="7"/>
  <c r="BX30" i="7"/>
  <c r="BX31" i="7"/>
  <c r="BX32" i="7"/>
  <c r="BX33" i="7"/>
  <c r="BX34" i="7"/>
  <c r="BX35" i="7"/>
  <c r="BX36" i="7"/>
  <c r="BX37" i="7"/>
  <c r="BX38" i="7"/>
  <c r="BX39" i="7"/>
  <c r="BX40" i="7"/>
  <c r="BX41" i="7"/>
  <c r="BX42" i="7"/>
  <c r="BX43" i="7"/>
  <c r="BX44" i="7"/>
  <c r="BX45" i="7"/>
  <c r="BX46" i="7"/>
  <c r="BX47" i="7"/>
  <c r="BX48" i="7"/>
  <c r="BX49" i="7"/>
  <c r="BX50" i="7"/>
  <c r="BX51" i="7"/>
  <c r="BX52" i="7"/>
  <c r="BX53" i="7"/>
  <c r="BX54" i="7"/>
  <c r="BX55" i="7"/>
  <c r="BX56" i="7"/>
  <c r="BX57" i="7"/>
  <c r="BX58" i="7"/>
  <c r="BX59" i="7"/>
  <c r="BX60" i="7"/>
  <c r="BX61" i="7"/>
  <c r="BX62" i="7"/>
  <c r="BX63" i="7"/>
  <c r="BX64" i="7"/>
  <c r="BX65" i="7"/>
  <c r="BX66" i="7"/>
  <c r="BX67" i="7"/>
  <c r="BX68" i="7"/>
  <c r="BX69" i="7"/>
  <c r="BX70" i="7"/>
  <c r="BX71" i="7"/>
  <c r="BX72" i="7"/>
  <c r="BX73" i="7"/>
  <c r="BX74" i="7"/>
  <c r="BX75" i="7"/>
  <c r="BX76" i="7"/>
  <c r="BX77" i="7"/>
  <c r="BX78" i="7"/>
  <c r="BX79" i="7"/>
  <c r="BX80" i="7"/>
  <c r="BX81" i="7"/>
  <c r="BX82" i="7"/>
  <c r="BX83" i="7"/>
  <c r="BX84" i="7"/>
  <c r="BX85" i="7"/>
  <c r="BX86" i="7"/>
  <c r="BX87" i="7"/>
  <c r="BX88" i="7"/>
  <c r="BX89" i="7"/>
  <c r="BX90" i="7"/>
  <c r="BX91" i="7"/>
  <c r="BX92" i="7"/>
  <c r="BX93" i="7"/>
  <c r="BX94" i="7"/>
  <c r="BX95" i="7"/>
  <c r="BX96" i="7"/>
  <c r="BX97" i="7"/>
  <c r="BX98" i="7"/>
  <c r="BX99" i="7"/>
  <c r="BX100" i="7"/>
  <c r="BX101" i="7"/>
  <c r="BX102" i="7"/>
  <c r="BX103" i="7"/>
  <c r="BX104" i="7"/>
  <c r="BX105" i="7"/>
  <c r="BX106" i="7"/>
  <c r="BX107" i="7"/>
  <c r="BX108" i="7"/>
  <c r="BX109" i="7"/>
  <c r="BX110" i="7"/>
  <c r="BX111" i="7"/>
  <c r="BX112" i="7"/>
  <c r="BX113" i="7"/>
  <c r="BX114" i="7"/>
  <c r="BX115" i="7"/>
  <c r="BX116" i="7"/>
  <c r="BX117" i="7"/>
  <c r="BX118" i="7"/>
  <c r="BX119" i="7"/>
  <c r="BX120" i="7"/>
  <c r="BX121" i="7"/>
  <c r="BX122" i="7"/>
  <c r="BX123" i="7"/>
  <c r="BX124" i="7"/>
  <c r="BX125" i="7"/>
  <c r="BX126" i="7"/>
  <c r="BX127" i="7"/>
  <c r="BX128" i="7"/>
  <c r="BX129" i="7"/>
  <c r="BX130" i="7"/>
  <c r="BX131" i="7"/>
  <c r="BX132" i="7"/>
  <c r="BX133" i="7"/>
  <c r="BX134" i="7"/>
  <c r="BX135" i="7"/>
  <c r="BX136" i="7"/>
  <c r="BX137" i="7"/>
  <c r="BX138" i="7"/>
  <c r="BX139" i="7"/>
  <c r="BX140" i="7"/>
  <c r="BX141" i="7"/>
  <c r="BX142" i="7"/>
  <c r="BX143" i="7"/>
  <c r="BX144" i="7"/>
  <c r="BX145" i="7"/>
  <c r="BX146" i="7"/>
  <c r="BX147" i="7"/>
  <c r="BX148" i="7"/>
  <c r="BX149" i="7"/>
  <c r="BX150" i="7"/>
  <c r="BX151" i="7"/>
  <c r="BX152" i="7"/>
  <c r="BX153" i="7"/>
  <c r="BX154" i="7"/>
  <c r="BX155" i="7"/>
  <c r="BX156" i="7"/>
  <c r="BX157" i="7"/>
  <c r="BX158" i="7"/>
  <c r="BX159" i="7"/>
  <c r="BX160" i="7"/>
  <c r="BX161" i="7"/>
  <c r="BX162" i="7"/>
  <c r="BX163" i="7"/>
  <c r="BX164" i="7"/>
  <c r="BX165" i="7"/>
  <c r="BX166" i="7"/>
  <c r="BX167" i="7"/>
  <c r="BX168" i="7"/>
  <c r="BX169" i="7"/>
  <c r="BX170" i="7"/>
  <c r="BX171" i="7"/>
  <c r="BX172" i="7"/>
  <c r="BX173" i="7"/>
  <c r="BX174" i="7"/>
  <c r="BX175" i="7"/>
  <c r="BX176" i="7"/>
  <c r="BX177" i="7"/>
  <c r="BX178" i="7"/>
  <c r="BX179" i="7"/>
  <c r="BW4" i="7"/>
  <c r="BW5" i="7"/>
  <c r="BW6" i="7"/>
  <c r="BW7" i="7"/>
  <c r="BW8" i="7"/>
  <c r="BW9" i="7"/>
  <c r="BW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1" i="7"/>
  <c r="BW32" i="7"/>
  <c r="BW33" i="7"/>
  <c r="BW34" i="7"/>
  <c r="BW35" i="7"/>
  <c r="BW36" i="7"/>
  <c r="BW37" i="7"/>
  <c r="BW38" i="7"/>
  <c r="BW39" i="7"/>
  <c r="BW40" i="7"/>
  <c r="BW41" i="7"/>
  <c r="BW42" i="7"/>
  <c r="BW43" i="7"/>
  <c r="BW44" i="7"/>
  <c r="BW45" i="7"/>
  <c r="BW46" i="7"/>
  <c r="BW47" i="7"/>
  <c r="BW48" i="7"/>
  <c r="BW49" i="7"/>
  <c r="BW50" i="7"/>
  <c r="BW51" i="7"/>
  <c r="BW52" i="7"/>
  <c r="BW53" i="7"/>
  <c r="BW54" i="7"/>
  <c r="BW55" i="7"/>
  <c r="BW56" i="7"/>
  <c r="BW57" i="7"/>
  <c r="BW58" i="7"/>
  <c r="BW59" i="7"/>
  <c r="BW60" i="7"/>
  <c r="BW61" i="7"/>
  <c r="BW62" i="7"/>
  <c r="BW63" i="7"/>
  <c r="BW64" i="7"/>
  <c r="BW65" i="7"/>
  <c r="BW66" i="7"/>
  <c r="BW67" i="7"/>
  <c r="BW68" i="7"/>
  <c r="BW69" i="7"/>
  <c r="BW70" i="7"/>
  <c r="BW71" i="7"/>
  <c r="BW72" i="7"/>
  <c r="BW73" i="7"/>
  <c r="BW74" i="7"/>
  <c r="BW75" i="7"/>
  <c r="BW76" i="7"/>
  <c r="BW77" i="7"/>
  <c r="BW78" i="7"/>
  <c r="BW79" i="7"/>
  <c r="BW80" i="7"/>
  <c r="BW81" i="7"/>
  <c r="BW82" i="7"/>
  <c r="BW83" i="7"/>
  <c r="BW84" i="7"/>
  <c r="BW85" i="7"/>
  <c r="BW86" i="7"/>
  <c r="BW87" i="7"/>
  <c r="BW88" i="7"/>
  <c r="BW89" i="7"/>
  <c r="BW90" i="7"/>
  <c r="BW91" i="7"/>
  <c r="BW92" i="7"/>
  <c r="BW93" i="7"/>
  <c r="BW94" i="7"/>
  <c r="BW95" i="7"/>
  <c r="BW96" i="7"/>
  <c r="BW97" i="7"/>
  <c r="BW98" i="7"/>
  <c r="BW99" i="7"/>
  <c r="BW100" i="7"/>
  <c r="BW101" i="7"/>
  <c r="BW102" i="7"/>
  <c r="BW103" i="7"/>
  <c r="BW104" i="7"/>
  <c r="BW105" i="7"/>
  <c r="BW106" i="7"/>
  <c r="BW107" i="7"/>
  <c r="BW108" i="7"/>
  <c r="BW109" i="7"/>
  <c r="BW110" i="7"/>
  <c r="BW111" i="7"/>
  <c r="BW112" i="7"/>
  <c r="BW113" i="7"/>
  <c r="BW114" i="7"/>
  <c r="BW115" i="7"/>
  <c r="BW116" i="7"/>
  <c r="BW117" i="7"/>
  <c r="BW118" i="7"/>
  <c r="BW119" i="7"/>
  <c r="BW120" i="7"/>
  <c r="BW121" i="7"/>
  <c r="BW122" i="7"/>
  <c r="BW123" i="7"/>
  <c r="BW124" i="7"/>
  <c r="BW125" i="7"/>
  <c r="BW126" i="7"/>
  <c r="BW127" i="7"/>
  <c r="BW128" i="7"/>
  <c r="BW129" i="7"/>
  <c r="BW130" i="7"/>
  <c r="BW131" i="7"/>
  <c r="BW132" i="7"/>
  <c r="BW133" i="7"/>
  <c r="BW134" i="7"/>
  <c r="BW135" i="7"/>
  <c r="BW136" i="7"/>
  <c r="BW137" i="7"/>
  <c r="BW138" i="7"/>
  <c r="BW139" i="7"/>
  <c r="BW140" i="7"/>
  <c r="BW141" i="7"/>
  <c r="BW142" i="7"/>
  <c r="BW143" i="7"/>
  <c r="BW144" i="7"/>
  <c r="BW145" i="7"/>
  <c r="BW146" i="7"/>
  <c r="BW147" i="7"/>
  <c r="BW148" i="7"/>
  <c r="BW149" i="7"/>
  <c r="BW150" i="7"/>
  <c r="BW151" i="7"/>
  <c r="BW152" i="7"/>
  <c r="BW153" i="7"/>
  <c r="BW154" i="7"/>
  <c r="BW155" i="7"/>
  <c r="BW156" i="7"/>
  <c r="BW157" i="7"/>
  <c r="BW158" i="7"/>
  <c r="BW159" i="7"/>
  <c r="BW160" i="7"/>
  <c r="BW161" i="7"/>
  <c r="BW162" i="7"/>
  <c r="BW163" i="7"/>
  <c r="BW164" i="7"/>
  <c r="BW165" i="7"/>
  <c r="BW166" i="7"/>
  <c r="BW167" i="7"/>
  <c r="BW168" i="7"/>
  <c r="BW169" i="7"/>
  <c r="BW170" i="7"/>
  <c r="BW171" i="7"/>
  <c r="BW172" i="7"/>
  <c r="BW173" i="7"/>
  <c r="BW174" i="7"/>
  <c r="BW175" i="7"/>
  <c r="BW176" i="7"/>
  <c r="BW177" i="7"/>
  <c r="BW178" i="7"/>
  <c r="BW179" i="7"/>
  <c r="BV4" i="7"/>
  <c r="BV5" i="7"/>
  <c r="BV6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9" i="7"/>
  <c r="BV30" i="7"/>
  <c r="BV31" i="7"/>
  <c r="BV32" i="7"/>
  <c r="BV33" i="7"/>
  <c r="BV34" i="7"/>
  <c r="BV35" i="7"/>
  <c r="BV36" i="7"/>
  <c r="BV37" i="7"/>
  <c r="BV38" i="7"/>
  <c r="BV39" i="7"/>
  <c r="BV40" i="7"/>
  <c r="BV41" i="7"/>
  <c r="BV42" i="7"/>
  <c r="BV43" i="7"/>
  <c r="BV44" i="7"/>
  <c r="BV45" i="7"/>
  <c r="BV46" i="7"/>
  <c r="BV47" i="7"/>
  <c r="BV48" i="7"/>
  <c r="BV49" i="7"/>
  <c r="BV50" i="7"/>
  <c r="BV51" i="7"/>
  <c r="BV52" i="7"/>
  <c r="BV53" i="7"/>
  <c r="BV54" i="7"/>
  <c r="BV55" i="7"/>
  <c r="BV56" i="7"/>
  <c r="BV57" i="7"/>
  <c r="BV58" i="7"/>
  <c r="BV59" i="7"/>
  <c r="BV60" i="7"/>
  <c r="BV61" i="7"/>
  <c r="BV62" i="7"/>
  <c r="BV63" i="7"/>
  <c r="BV64" i="7"/>
  <c r="BV65" i="7"/>
  <c r="BV66" i="7"/>
  <c r="BV67" i="7"/>
  <c r="BV68" i="7"/>
  <c r="BV69" i="7"/>
  <c r="BV70" i="7"/>
  <c r="BV71" i="7"/>
  <c r="BV72" i="7"/>
  <c r="BV73" i="7"/>
  <c r="BV74" i="7"/>
  <c r="BV75" i="7"/>
  <c r="BV76" i="7"/>
  <c r="BV77" i="7"/>
  <c r="BV78" i="7"/>
  <c r="BV79" i="7"/>
  <c r="BV80" i="7"/>
  <c r="BV81" i="7"/>
  <c r="BV82" i="7"/>
  <c r="BV83" i="7"/>
  <c r="BV84" i="7"/>
  <c r="BV85" i="7"/>
  <c r="BV86" i="7"/>
  <c r="BV87" i="7"/>
  <c r="BV88" i="7"/>
  <c r="BV89" i="7"/>
  <c r="BV90" i="7"/>
  <c r="BV91" i="7"/>
  <c r="BV92" i="7"/>
  <c r="BV93" i="7"/>
  <c r="BV94" i="7"/>
  <c r="BV95" i="7"/>
  <c r="BV96" i="7"/>
  <c r="BV97" i="7"/>
  <c r="BV98" i="7"/>
  <c r="BV99" i="7"/>
  <c r="BV100" i="7"/>
  <c r="BV101" i="7"/>
  <c r="BV102" i="7"/>
  <c r="BV103" i="7"/>
  <c r="BV104" i="7"/>
  <c r="BV105" i="7"/>
  <c r="BV106" i="7"/>
  <c r="BV107" i="7"/>
  <c r="BV108" i="7"/>
  <c r="BV109" i="7"/>
  <c r="BV110" i="7"/>
  <c r="BV111" i="7"/>
  <c r="BV112" i="7"/>
  <c r="BV113" i="7"/>
  <c r="BV114" i="7"/>
  <c r="BV115" i="7"/>
  <c r="BV116" i="7"/>
  <c r="BV117" i="7"/>
  <c r="BV118" i="7"/>
  <c r="BV119" i="7"/>
  <c r="BV120" i="7"/>
  <c r="BV121" i="7"/>
  <c r="BV122" i="7"/>
  <c r="BV123" i="7"/>
  <c r="BV124" i="7"/>
  <c r="BV125" i="7"/>
  <c r="BV126" i="7"/>
  <c r="BV127" i="7"/>
  <c r="BV128" i="7"/>
  <c r="BV129" i="7"/>
  <c r="BV130" i="7"/>
  <c r="BV131" i="7"/>
  <c r="BV132" i="7"/>
  <c r="BV133" i="7"/>
  <c r="BV134" i="7"/>
  <c r="BV135" i="7"/>
  <c r="BV136" i="7"/>
  <c r="BV137" i="7"/>
  <c r="BV138" i="7"/>
  <c r="BV139" i="7"/>
  <c r="BV140" i="7"/>
  <c r="BV141" i="7"/>
  <c r="BV142" i="7"/>
  <c r="BV143" i="7"/>
  <c r="BV144" i="7"/>
  <c r="BV145" i="7"/>
  <c r="BV146" i="7"/>
  <c r="BV147" i="7"/>
  <c r="BV148" i="7"/>
  <c r="BV149" i="7"/>
  <c r="BV150" i="7"/>
  <c r="BV151" i="7"/>
  <c r="BV152" i="7"/>
  <c r="BV153" i="7"/>
  <c r="BV154" i="7"/>
  <c r="BV155" i="7"/>
  <c r="BV156" i="7"/>
  <c r="BV157" i="7"/>
  <c r="BV158" i="7"/>
  <c r="BV159" i="7"/>
  <c r="BV160" i="7"/>
  <c r="BV161" i="7"/>
  <c r="BV162" i="7"/>
  <c r="BV163" i="7"/>
  <c r="BV164" i="7"/>
  <c r="BV165" i="7"/>
  <c r="BV166" i="7"/>
  <c r="BV167" i="7"/>
  <c r="BV168" i="7"/>
  <c r="BV169" i="7"/>
  <c r="BV170" i="7"/>
  <c r="BV171" i="7"/>
  <c r="BV172" i="7"/>
  <c r="BV173" i="7"/>
  <c r="BV174" i="7"/>
  <c r="BV175" i="7"/>
  <c r="BV176" i="7"/>
  <c r="BV177" i="7"/>
  <c r="BV178" i="7"/>
  <c r="BV179" i="7"/>
  <c r="BU4" i="7"/>
  <c r="BU5" i="7"/>
  <c r="BU6" i="7"/>
  <c r="BU7" i="7"/>
  <c r="BU8" i="7"/>
  <c r="BU9" i="7"/>
  <c r="BU10" i="7"/>
  <c r="BU11" i="7"/>
  <c r="BU12" i="7"/>
  <c r="BU13" i="7"/>
  <c r="BU14" i="7"/>
  <c r="BU15" i="7"/>
  <c r="BU16" i="7"/>
  <c r="BU17" i="7"/>
  <c r="BU18" i="7"/>
  <c r="BU19" i="7"/>
  <c r="BU20" i="7"/>
  <c r="BU21" i="7"/>
  <c r="BU22" i="7"/>
  <c r="BU23" i="7"/>
  <c r="BU24" i="7"/>
  <c r="BU25" i="7"/>
  <c r="BU26" i="7"/>
  <c r="BU27" i="7"/>
  <c r="BU28" i="7"/>
  <c r="BU29" i="7"/>
  <c r="BU30" i="7"/>
  <c r="BU31" i="7"/>
  <c r="BU32" i="7"/>
  <c r="BU33" i="7"/>
  <c r="BU34" i="7"/>
  <c r="BU35" i="7"/>
  <c r="BU36" i="7"/>
  <c r="BU37" i="7"/>
  <c r="BU38" i="7"/>
  <c r="BU39" i="7"/>
  <c r="BU40" i="7"/>
  <c r="BU41" i="7"/>
  <c r="BU42" i="7"/>
  <c r="BU43" i="7"/>
  <c r="BU44" i="7"/>
  <c r="BU45" i="7"/>
  <c r="BU46" i="7"/>
  <c r="BU47" i="7"/>
  <c r="BU48" i="7"/>
  <c r="BU49" i="7"/>
  <c r="BU50" i="7"/>
  <c r="BU51" i="7"/>
  <c r="BU52" i="7"/>
  <c r="BU53" i="7"/>
  <c r="BU54" i="7"/>
  <c r="BU55" i="7"/>
  <c r="BU56" i="7"/>
  <c r="BU57" i="7"/>
  <c r="BU58" i="7"/>
  <c r="BU59" i="7"/>
  <c r="BU60" i="7"/>
  <c r="BU61" i="7"/>
  <c r="BU62" i="7"/>
  <c r="BU63" i="7"/>
  <c r="BU64" i="7"/>
  <c r="BU65" i="7"/>
  <c r="BU66" i="7"/>
  <c r="BU67" i="7"/>
  <c r="BU68" i="7"/>
  <c r="BU69" i="7"/>
  <c r="BU70" i="7"/>
  <c r="BU71" i="7"/>
  <c r="BU72" i="7"/>
  <c r="BU73" i="7"/>
  <c r="BU74" i="7"/>
  <c r="BU75" i="7"/>
  <c r="BU76" i="7"/>
  <c r="BU77" i="7"/>
  <c r="BU78" i="7"/>
  <c r="BU79" i="7"/>
  <c r="BU80" i="7"/>
  <c r="BU81" i="7"/>
  <c r="BU82" i="7"/>
  <c r="BU83" i="7"/>
  <c r="BU84" i="7"/>
  <c r="BU85" i="7"/>
  <c r="BU86" i="7"/>
  <c r="BU87" i="7"/>
  <c r="BU88" i="7"/>
  <c r="BU89" i="7"/>
  <c r="BU90" i="7"/>
  <c r="BU91" i="7"/>
  <c r="BU92" i="7"/>
  <c r="BU93" i="7"/>
  <c r="BU94" i="7"/>
  <c r="BU95" i="7"/>
  <c r="BU96" i="7"/>
  <c r="BU97" i="7"/>
  <c r="BU98" i="7"/>
  <c r="BU99" i="7"/>
  <c r="BU100" i="7"/>
  <c r="BU101" i="7"/>
  <c r="BU102" i="7"/>
  <c r="BU103" i="7"/>
  <c r="BU104" i="7"/>
  <c r="BU105" i="7"/>
  <c r="BU106" i="7"/>
  <c r="BU107" i="7"/>
  <c r="BU108" i="7"/>
  <c r="BU109" i="7"/>
  <c r="BU110" i="7"/>
  <c r="BU111" i="7"/>
  <c r="BU112" i="7"/>
  <c r="BU113" i="7"/>
  <c r="BU114" i="7"/>
  <c r="BU115" i="7"/>
  <c r="BU116" i="7"/>
  <c r="BU117" i="7"/>
  <c r="BU118" i="7"/>
  <c r="BU119" i="7"/>
  <c r="BU120" i="7"/>
  <c r="BU121" i="7"/>
  <c r="BU122" i="7"/>
  <c r="BU123" i="7"/>
  <c r="BU124" i="7"/>
  <c r="BU125" i="7"/>
  <c r="BU126" i="7"/>
  <c r="BU127" i="7"/>
  <c r="BU128" i="7"/>
  <c r="BU129" i="7"/>
  <c r="BU130" i="7"/>
  <c r="BU131" i="7"/>
  <c r="BU132" i="7"/>
  <c r="BU133" i="7"/>
  <c r="BU134" i="7"/>
  <c r="BU135" i="7"/>
  <c r="BU136" i="7"/>
  <c r="BU137" i="7"/>
  <c r="BU138" i="7"/>
  <c r="BU139" i="7"/>
  <c r="BU140" i="7"/>
  <c r="BU141" i="7"/>
  <c r="BU142" i="7"/>
  <c r="BU143" i="7"/>
  <c r="BU144" i="7"/>
  <c r="BU145" i="7"/>
  <c r="BU146" i="7"/>
  <c r="BU147" i="7"/>
  <c r="BU148" i="7"/>
  <c r="BU149" i="7"/>
  <c r="BU150" i="7"/>
  <c r="BU151" i="7"/>
  <c r="BU152" i="7"/>
  <c r="BU153" i="7"/>
  <c r="BU154" i="7"/>
  <c r="BU155" i="7"/>
  <c r="BU156" i="7"/>
  <c r="BU157" i="7"/>
  <c r="BU158" i="7"/>
  <c r="BU159" i="7"/>
  <c r="BU160" i="7"/>
  <c r="BU161" i="7"/>
  <c r="BU162" i="7"/>
  <c r="BU163" i="7"/>
  <c r="BU164" i="7"/>
  <c r="BU165" i="7"/>
  <c r="BU166" i="7"/>
  <c r="BU167" i="7"/>
  <c r="BU168" i="7"/>
  <c r="BU169" i="7"/>
  <c r="BU170" i="7"/>
  <c r="BU171" i="7"/>
  <c r="BU172" i="7"/>
  <c r="BU173" i="7"/>
  <c r="BU174" i="7"/>
  <c r="BU175" i="7"/>
  <c r="BU176" i="7"/>
  <c r="BU177" i="7"/>
  <c r="BU178" i="7"/>
  <c r="BU179" i="7"/>
  <c r="BT4" i="7"/>
  <c r="BT5" i="7"/>
  <c r="BT6" i="7"/>
  <c r="BT7" i="7"/>
  <c r="BT8" i="7"/>
  <c r="BT9" i="7"/>
  <c r="BT10" i="7"/>
  <c r="BT11" i="7"/>
  <c r="BT12" i="7"/>
  <c r="BT13" i="7"/>
  <c r="BT14" i="7"/>
  <c r="BT15" i="7"/>
  <c r="BT16" i="7"/>
  <c r="BT17" i="7"/>
  <c r="BT18" i="7"/>
  <c r="BT19" i="7"/>
  <c r="BT20" i="7"/>
  <c r="BT21" i="7"/>
  <c r="BT22" i="7"/>
  <c r="BT23" i="7"/>
  <c r="BT24" i="7"/>
  <c r="BT25" i="7"/>
  <c r="BT26" i="7"/>
  <c r="BT27" i="7"/>
  <c r="BT28" i="7"/>
  <c r="BT29" i="7"/>
  <c r="BT30" i="7"/>
  <c r="BT31" i="7"/>
  <c r="BT32" i="7"/>
  <c r="BT33" i="7"/>
  <c r="BT34" i="7"/>
  <c r="BT35" i="7"/>
  <c r="BT36" i="7"/>
  <c r="BT37" i="7"/>
  <c r="BT38" i="7"/>
  <c r="BT39" i="7"/>
  <c r="BT40" i="7"/>
  <c r="BT41" i="7"/>
  <c r="BT42" i="7"/>
  <c r="BT43" i="7"/>
  <c r="BT44" i="7"/>
  <c r="BT45" i="7"/>
  <c r="BT46" i="7"/>
  <c r="BT47" i="7"/>
  <c r="BT48" i="7"/>
  <c r="BT49" i="7"/>
  <c r="BT50" i="7"/>
  <c r="BT51" i="7"/>
  <c r="BT52" i="7"/>
  <c r="BT53" i="7"/>
  <c r="BT54" i="7"/>
  <c r="BT55" i="7"/>
  <c r="BT56" i="7"/>
  <c r="BT57" i="7"/>
  <c r="BT58" i="7"/>
  <c r="BT59" i="7"/>
  <c r="BT60" i="7"/>
  <c r="BT61" i="7"/>
  <c r="BT62" i="7"/>
  <c r="BT63" i="7"/>
  <c r="BT64" i="7"/>
  <c r="BT65" i="7"/>
  <c r="BT66" i="7"/>
  <c r="BT67" i="7"/>
  <c r="BT68" i="7"/>
  <c r="BT69" i="7"/>
  <c r="BT70" i="7"/>
  <c r="BT71" i="7"/>
  <c r="BT72" i="7"/>
  <c r="BT73" i="7"/>
  <c r="BT74" i="7"/>
  <c r="BT75" i="7"/>
  <c r="BT76" i="7"/>
  <c r="BT77" i="7"/>
  <c r="BT78" i="7"/>
  <c r="BT79" i="7"/>
  <c r="BT80" i="7"/>
  <c r="BT81" i="7"/>
  <c r="BT82" i="7"/>
  <c r="BT83" i="7"/>
  <c r="BT84" i="7"/>
  <c r="BT85" i="7"/>
  <c r="BT86" i="7"/>
  <c r="BT87" i="7"/>
  <c r="BT88" i="7"/>
  <c r="BT89" i="7"/>
  <c r="BT90" i="7"/>
  <c r="BT91" i="7"/>
  <c r="BT92" i="7"/>
  <c r="BT93" i="7"/>
  <c r="BT94" i="7"/>
  <c r="BT95" i="7"/>
  <c r="BT96" i="7"/>
  <c r="BT97" i="7"/>
  <c r="BT98" i="7"/>
  <c r="BT99" i="7"/>
  <c r="BT100" i="7"/>
  <c r="BT101" i="7"/>
  <c r="BT102" i="7"/>
  <c r="BT103" i="7"/>
  <c r="BT104" i="7"/>
  <c r="BT105" i="7"/>
  <c r="BT106" i="7"/>
  <c r="BT107" i="7"/>
  <c r="BT108" i="7"/>
  <c r="BT109" i="7"/>
  <c r="BT110" i="7"/>
  <c r="BT111" i="7"/>
  <c r="BT112" i="7"/>
  <c r="BT113" i="7"/>
  <c r="BT114" i="7"/>
  <c r="BT115" i="7"/>
  <c r="BT116" i="7"/>
  <c r="BT117" i="7"/>
  <c r="BT118" i="7"/>
  <c r="BT119" i="7"/>
  <c r="BT120" i="7"/>
  <c r="BT121" i="7"/>
  <c r="BT122" i="7"/>
  <c r="BT123" i="7"/>
  <c r="BT124" i="7"/>
  <c r="BT125" i="7"/>
  <c r="BT126" i="7"/>
  <c r="BT127" i="7"/>
  <c r="BT128" i="7"/>
  <c r="BT129" i="7"/>
  <c r="BT130" i="7"/>
  <c r="BT131" i="7"/>
  <c r="BT132" i="7"/>
  <c r="BT133" i="7"/>
  <c r="BT134" i="7"/>
  <c r="BT135" i="7"/>
  <c r="BT136" i="7"/>
  <c r="BT137" i="7"/>
  <c r="BT138" i="7"/>
  <c r="BT139" i="7"/>
  <c r="BT140" i="7"/>
  <c r="BT141" i="7"/>
  <c r="BT142" i="7"/>
  <c r="BT143" i="7"/>
  <c r="BT144" i="7"/>
  <c r="BT145" i="7"/>
  <c r="BT146" i="7"/>
  <c r="BT147" i="7"/>
  <c r="BT148" i="7"/>
  <c r="BT149" i="7"/>
  <c r="BT150" i="7"/>
  <c r="BT151" i="7"/>
  <c r="BT152" i="7"/>
  <c r="BT153" i="7"/>
  <c r="BT154" i="7"/>
  <c r="BT155" i="7"/>
  <c r="BT156" i="7"/>
  <c r="BT157" i="7"/>
  <c r="BT158" i="7"/>
  <c r="BT159" i="7"/>
  <c r="BT160" i="7"/>
  <c r="BT161" i="7"/>
  <c r="BT162" i="7"/>
  <c r="BT163" i="7"/>
  <c r="BT164" i="7"/>
  <c r="BT165" i="7"/>
  <c r="BT166" i="7"/>
  <c r="BT167" i="7"/>
  <c r="BT168" i="7"/>
  <c r="BT169" i="7"/>
  <c r="BT170" i="7"/>
  <c r="BT171" i="7"/>
  <c r="BT172" i="7"/>
  <c r="BT173" i="7"/>
  <c r="BT174" i="7"/>
  <c r="BT175" i="7"/>
  <c r="BT176" i="7"/>
  <c r="BT177" i="7"/>
  <c r="BT178" i="7"/>
  <c r="BT179" i="7"/>
  <c r="BS4" i="7"/>
  <c r="BS5" i="7"/>
  <c r="BS6" i="7"/>
  <c r="BS7" i="7"/>
  <c r="BS8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S27" i="7"/>
  <c r="BS28" i="7"/>
  <c r="BS29" i="7"/>
  <c r="BS30" i="7"/>
  <c r="BS31" i="7"/>
  <c r="BS32" i="7"/>
  <c r="BS33" i="7"/>
  <c r="BS34" i="7"/>
  <c r="BS35" i="7"/>
  <c r="BS36" i="7"/>
  <c r="BS37" i="7"/>
  <c r="BS38" i="7"/>
  <c r="BS39" i="7"/>
  <c r="BS40" i="7"/>
  <c r="BS41" i="7"/>
  <c r="BS42" i="7"/>
  <c r="BS43" i="7"/>
  <c r="BS44" i="7"/>
  <c r="BS45" i="7"/>
  <c r="BS46" i="7"/>
  <c r="BS47" i="7"/>
  <c r="BS48" i="7"/>
  <c r="BS49" i="7"/>
  <c r="BS50" i="7"/>
  <c r="BS51" i="7"/>
  <c r="BS52" i="7"/>
  <c r="BS53" i="7"/>
  <c r="BS54" i="7"/>
  <c r="BS55" i="7"/>
  <c r="BS56" i="7"/>
  <c r="BS57" i="7"/>
  <c r="BS58" i="7"/>
  <c r="BS59" i="7"/>
  <c r="BS60" i="7"/>
  <c r="BS61" i="7"/>
  <c r="BS62" i="7"/>
  <c r="BS63" i="7"/>
  <c r="BS64" i="7"/>
  <c r="BS65" i="7"/>
  <c r="BS66" i="7"/>
  <c r="BS67" i="7"/>
  <c r="BS68" i="7"/>
  <c r="BS69" i="7"/>
  <c r="BS70" i="7"/>
  <c r="BS71" i="7"/>
  <c r="BS72" i="7"/>
  <c r="BS73" i="7"/>
  <c r="BS74" i="7"/>
  <c r="BS75" i="7"/>
  <c r="BS76" i="7"/>
  <c r="BS77" i="7"/>
  <c r="BS78" i="7"/>
  <c r="BS79" i="7"/>
  <c r="BS80" i="7"/>
  <c r="BS81" i="7"/>
  <c r="BS82" i="7"/>
  <c r="BS83" i="7"/>
  <c r="BS84" i="7"/>
  <c r="BS85" i="7"/>
  <c r="BS86" i="7"/>
  <c r="BS87" i="7"/>
  <c r="BS88" i="7"/>
  <c r="BS89" i="7"/>
  <c r="BS90" i="7"/>
  <c r="BS91" i="7"/>
  <c r="BS92" i="7"/>
  <c r="BS93" i="7"/>
  <c r="BS94" i="7"/>
  <c r="BS95" i="7"/>
  <c r="BS96" i="7"/>
  <c r="BS97" i="7"/>
  <c r="BS98" i="7"/>
  <c r="BS99" i="7"/>
  <c r="BS100" i="7"/>
  <c r="BS101" i="7"/>
  <c r="BS102" i="7"/>
  <c r="BS103" i="7"/>
  <c r="BS104" i="7"/>
  <c r="BS105" i="7"/>
  <c r="BS106" i="7"/>
  <c r="BS107" i="7"/>
  <c r="BS108" i="7"/>
  <c r="BS109" i="7"/>
  <c r="BS110" i="7"/>
  <c r="BS111" i="7"/>
  <c r="BS112" i="7"/>
  <c r="BS113" i="7"/>
  <c r="BS114" i="7"/>
  <c r="BS115" i="7"/>
  <c r="BS116" i="7"/>
  <c r="BS117" i="7"/>
  <c r="BS118" i="7"/>
  <c r="BS119" i="7"/>
  <c r="BS120" i="7"/>
  <c r="BS121" i="7"/>
  <c r="BS122" i="7"/>
  <c r="BS123" i="7"/>
  <c r="BS124" i="7"/>
  <c r="BS125" i="7"/>
  <c r="BS126" i="7"/>
  <c r="BS127" i="7"/>
  <c r="BS128" i="7"/>
  <c r="BS129" i="7"/>
  <c r="BS130" i="7"/>
  <c r="BS131" i="7"/>
  <c r="BS132" i="7"/>
  <c r="BS133" i="7"/>
  <c r="BS134" i="7"/>
  <c r="BS135" i="7"/>
  <c r="BS136" i="7"/>
  <c r="BS137" i="7"/>
  <c r="BS138" i="7"/>
  <c r="BS139" i="7"/>
  <c r="BS140" i="7"/>
  <c r="BS141" i="7"/>
  <c r="BS142" i="7"/>
  <c r="BS143" i="7"/>
  <c r="BS144" i="7"/>
  <c r="BS145" i="7"/>
  <c r="BS146" i="7"/>
  <c r="BS147" i="7"/>
  <c r="BS148" i="7"/>
  <c r="BS149" i="7"/>
  <c r="BS150" i="7"/>
  <c r="BS151" i="7"/>
  <c r="BS152" i="7"/>
  <c r="BS153" i="7"/>
  <c r="BS154" i="7"/>
  <c r="BS155" i="7"/>
  <c r="BS156" i="7"/>
  <c r="BS157" i="7"/>
  <c r="BS158" i="7"/>
  <c r="BS159" i="7"/>
  <c r="BS160" i="7"/>
  <c r="BS161" i="7"/>
  <c r="BS162" i="7"/>
  <c r="BS163" i="7"/>
  <c r="BS164" i="7"/>
  <c r="BS165" i="7"/>
  <c r="BS166" i="7"/>
  <c r="BS167" i="7"/>
  <c r="BS168" i="7"/>
  <c r="BS169" i="7"/>
  <c r="BS170" i="7"/>
  <c r="BS171" i="7"/>
  <c r="BS172" i="7"/>
  <c r="BS173" i="7"/>
  <c r="BS174" i="7"/>
  <c r="BS175" i="7"/>
  <c r="BS176" i="7"/>
  <c r="BS177" i="7"/>
  <c r="BS178" i="7"/>
  <c r="BS179" i="7"/>
  <c r="BR4" i="7"/>
  <c r="BR5" i="7"/>
  <c r="BR6" i="7"/>
  <c r="BR7" i="7"/>
  <c r="BR8" i="7"/>
  <c r="BR9" i="7"/>
  <c r="BR10" i="7"/>
  <c r="BR11" i="7"/>
  <c r="BR12" i="7"/>
  <c r="BR13" i="7"/>
  <c r="BR14" i="7"/>
  <c r="BR15" i="7"/>
  <c r="BR16" i="7"/>
  <c r="BR17" i="7"/>
  <c r="BR18" i="7"/>
  <c r="BR19" i="7"/>
  <c r="BR20" i="7"/>
  <c r="BR21" i="7"/>
  <c r="BR22" i="7"/>
  <c r="BR23" i="7"/>
  <c r="BR24" i="7"/>
  <c r="BR25" i="7"/>
  <c r="BR26" i="7"/>
  <c r="BR27" i="7"/>
  <c r="BR28" i="7"/>
  <c r="BR29" i="7"/>
  <c r="BR30" i="7"/>
  <c r="BR31" i="7"/>
  <c r="BR32" i="7"/>
  <c r="BR33" i="7"/>
  <c r="BR34" i="7"/>
  <c r="BR35" i="7"/>
  <c r="BR36" i="7"/>
  <c r="BR37" i="7"/>
  <c r="BR38" i="7"/>
  <c r="BR39" i="7"/>
  <c r="BR40" i="7"/>
  <c r="BR41" i="7"/>
  <c r="BR42" i="7"/>
  <c r="BR43" i="7"/>
  <c r="BR44" i="7"/>
  <c r="BR45" i="7"/>
  <c r="BR46" i="7"/>
  <c r="BR47" i="7"/>
  <c r="BR48" i="7"/>
  <c r="BR49" i="7"/>
  <c r="BR50" i="7"/>
  <c r="BR51" i="7"/>
  <c r="BR52" i="7"/>
  <c r="BR53" i="7"/>
  <c r="BR54" i="7"/>
  <c r="BR55" i="7"/>
  <c r="BR56" i="7"/>
  <c r="BR57" i="7"/>
  <c r="BR58" i="7"/>
  <c r="BR59" i="7"/>
  <c r="BR60" i="7"/>
  <c r="BR61" i="7"/>
  <c r="BR62" i="7"/>
  <c r="BR63" i="7"/>
  <c r="BR64" i="7"/>
  <c r="BR65" i="7"/>
  <c r="BR66" i="7"/>
  <c r="BR67" i="7"/>
  <c r="BR68" i="7"/>
  <c r="BR69" i="7"/>
  <c r="BR70" i="7"/>
  <c r="BR71" i="7"/>
  <c r="BR72" i="7"/>
  <c r="BR73" i="7"/>
  <c r="BR74" i="7"/>
  <c r="BR75" i="7"/>
  <c r="BR76" i="7"/>
  <c r="BR77" i="7"/>
  <c r="BR78" i="7"/>
  <c r="BR79" i="7"/>
  <c r="BR80" i="7"/>
  <c r="BR81" i="7"/>
  <c r="BR82" i="7"/>
  <c r="BR83" i="7"/>
  <c r="BR84" i="7"/>
  <c r="BR85" i="7"/>
  <c r="BR86" i="7"/>
  <c r="BR87" i="7"/>
  <c r="BR88" i="7"/>
  <c r="BR89" i="7"/>
  <c r="BR90" i="7"/>
  <c r="BR91" i="7"/>
  <c r="BR92" i="7"/>
  <c r="BR93" i="7"/>
  <c r="BR94" i="7"/>
  <c r="BR95" i="7"/>
  <c r="BR96" i="7"/>
  <c r="BR97" i="7"/>
  <c r="BR98" i="7"/>
  <c r="BR99" i="7"/>
  <c r="BR100" i="7"/>
  <c r="BR101" i="7"/>
  <c r="BR102" i="7"/>
  <c r="BR103" i="7"/>
  <c r="BR104" i="7"/>
  <c r="BR105" i="7"/>
  <c r="BR106" i="7"/>
  <c r="BR107" i="7"/>
  <c r="BR108" i="7"/>
  <c r="BR109" i="7"/>
  <c r="BR110" i="7"/>
  <c r="BR111" i="7"/>
  <c r="BR112" i="7"/>
  <c r="BR113" i="7"/>
  <c r="BR114" i="7"/>
  <c r="BR115" i="7"/>
  <c r="BR116" i="7"/>
  <c r="BR117" i="7"/>
  <c r="BR118" i="7"/>
  <c r="BR119" i="7"/>
  <c r="BR120" i="7"/>
  <c r="BR121" i="7"/>
  <c r="BR122" i="7"/>
  <c r="BR123" i="7"/>
  <c r="BR124" i="7"/>
  <c r="BR125" i="7"/>
  <c r="BR126" i="7"/>
  <c r="BR127" i="7"/>
  <c r="BR128" i="7"/>
  <c r="BR129" i="7"/>
  <c r="BR130" i="7"/>
  <c r="BR131" i="7"/>
  <c r="BR132" i="7"/>
  <c r="BR133" i="7"/>
  <c r="BR134" i="7"/>
  <c r="BR135" i="7"/>
  <c r="BR136" i="7"/>
  <c r="BR137" i="7"/>
  <c r="BR138" i="7"/>
  <c r="BR139" i="7"/>
  <c r="BR140" i="7"/>
  <c r="BR141" i="7"/>
  <c r="BR142" i="7"/>
  <c r="BR143" i="7"/>
  <c r="BR144" i="7"/>
  <c r="BR145" i="7"/>
  <c r="BR146" i="7"/>
  <c r="BR147" i="7"/>
  <c r="BR148" i="7"/>
  <c r="BR149" i="7"/>
  <c r="BR150" i="7"/>
  <c r="BR151" i="7"/>
  <c r="BR152" i="7"/>
  <c r="BR153" i="7"/>
  <c r="BR154" i="7"/>
  <c r="BR155" i="7"/>
  <c r="BR156" i="7"/>
  <c r="BR157" i="7"/>
  <c r="BR158" i="7"/>
  <c r="BR159" i="7"/>
  <c r="BR160" i="7"/>
  <c r="BR161" i="7"/>
  <c r="BR162" i="7"/>
  <c r="BR163" i="7"/>
  <c r="BR164" i="7"/>
  <c r="BR165" i="7"/>
  <c r="BR166" i="7"/>
  <c r="BR167" i="7"/>
  <c r="BR168" i="7"/>
  <c r="BR169" i="7"/>
  <c r="BR170" i="7"/>
  <c r="BR171" i="7"/>
  <c r="BR172" i="7"/>
  <c r="BR173" i="7"/>
  <c r="BR174" i="7"/>
  <c r="BR175" i="7"/>
  <c r="BR176" i="7"/>
  <c r="BR177" i="7"/>
  <c r="BR178" i="7"/>
  <c r="BR179" i="7"/>
  <c r="BQ4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44" i="7"/>
  <c r="BQ45" i="7"/>
  <c r="BQ46" i="7"/>
  <c r="BQ47" i="7"/>
  <c r="BQ48" i="7"/>
  <c r="BQ49" i="7"/>
  <c r="BQ50" i="7"/>
  <c r="BQ51" i="7"/>
  <c r="BQ52" i="7"/>
  <c r="BQ53" i="7"/>
  <c r="BQ54" i="7"/>
  <c r="BQ55" i="7"/>
  <c r="BQ56" i="7"/>
  <c r="BQ57" i="7"/>
  <c r="BQ58" i="7"/>
  <c r="BQ59" i="7"/>
  <c r="BQ60" i="7"/>
  <c r="BQ61" i="7"/>
  <c r="BQ62" i="7"/>
  <c r="BQ63" i="7"/>
  <c r="BQ64" i="7"/>
  <c r="BQ65" i="7"/>
  <c r="BQ66" i="7"/>
  <c r="BQ67" i="7"/>
  <c r="BQ68" i="7"/>
  <c r="BQ69" i="7"/>
  <c r="BQ70" i="7"/>
  <c r="BQ71" i="7"/>
  <c r="BQ72" i="7"/>
  <c r="BQ73" i="7"/>
  <c r="BQ74" i="7"/>
  <c r="BQ75" i="7"/>
  <c r="BQ76" i="7"/>
  <c r="BQ77" i="7"/>
  <c r="BQ78" i="7"/>
  <c r="BQ79" i="7"/>
  <c r="BQ80" i="7"/>
  <c r="BQ81" i="7"/>
  <c r="BQ82" i="7"/>
  <c r="BQ83" i="7"/>
  <c r="BQ84" i="7"/>
  <c r="BQ85" i="7"/>
  <c r="BQ86" i="7"/>
  <c r="BQ87" i="7"/>
  <c r="BQ88" i="7"/>
  <c r="BQ89" i="7"/>
  <c r="BQ90" i="7"/>
  <c r="BQ91" i="7"/>
  <c r="BQ92" i="7"/>
  <c r="BQ93" i="7"/>
  <c r="BQ94" i="7"/>
  <c r="BQ95" i="7"/>
  <c r="BQ96" i="7"/>
  <c r="BQ97" i="7"/>
  <c r="BQ98" i="7"/>
  <c r="BQ99" i="7"/>
  <c r="BQ100" i="7"/>
  <c r="BQ101" i="7"/>
  <c r="BQ102" i="7"/>
  <c r="BQ103" i="7"/>
  <c r="BQ104" i="7"/>
  <c r="BQ105" i="7"/>
  <c r="BQ106" i="7"/>
  <c r="BQ107" i="7"/>
  <c r="BQ108" i="7"/>
  <c r="BQ109" i="7"/>
  <c r="BQ110" i="7"/>
  <c r="BQ111" i="7"/>
  <c r="BQ112" i="7"/>
  <c r="BQ113" i="7"/>
  <c r="BQ114" i="7"/>
  <c r="BQ115" i="7"/>
  <c r="BQ116" i="7"/>
  <c r="BQ117" i="7"/>
  <c r="BQ118" i="7"/>
  <c r="BQ119" i="7"/>
  <c r="BQ120" i="7"/>
  <c r="BQ121" i="7"/>
  <c r="BQ122" i="7"/>
  <c r="BQ123" i="7"/>
  <c r="BQ124" i="7"/>
  <c r="BQ125" i="7"/>
  <c r="BQ126" i="7"/>
  <c r="BQ127" i="7"/>
  <c r="BQ128" i="7"/>
  <c r="BQ129" i="7"/>
  <c r="BQ130" i="7"/>
  <c r="BQ131" i="7"/>
  <c r="BQ132" i="7"/>
  <c r="BQ133" i="7"/>
  <c r="BQ134" i="7"/>
  <c r="BQ135" i="7"/>
  <c r="BQ136" i="7"/>
  <c r="BQ137" i="7"/>
  <c r="BQ138" i="7"/>
  <c r="BQ139" i="7"/>
  <c r="BQ140" i="7"/>
  <c r="BQ141" i="7"/>
  <c r="BQ142" i="7"/>
  <c r="BQ143" i="7"/>
  <c r="BQ144" i="7"/>
  <c r="BQ145" i="7"/>
  <c r="BQ146" i="7"/>
  <c r="BQ147" i="7"/>
  <c r="BQ148" i="7"/>
  <c r="BQ149" i="7"/>
  <c r="BQ150" i="7"/>
  <c r="BQ151" i="7"/>
  <c r="BQ152" i="7"/>
  <c r="BQ153" i="7"/>
  <c r="BQ154" i="7"/>
  <c r="BQ155" i="7"/>
  <c r="BQ156" i="7"/>
  <c r="BQ157" i="7"/>
  <c r="BQ158" i="7"/>
  <c r="BQ159" i="7"/>
  <c r="BQ160" i="7"/>
  <c r="BQ161" i="7"/>
  <c r="BQ162" i="7"/>
  <c r="BQ163" i="7"/>
  <c r="BQ164" i="7"/>
  <c r="BQ165" i="7"/>
  <c r="BQ166" i="7"/>
  <c r="BQ167" i="7"/>
  <c r="BQ168" i="7"/>
  <c r="BQ169" i="7"/>
  <c r="BQ170" i="7"/>
  <c r="BQ171" i="7"/>
  <c r="BQ172" i="7"/>
  <c r="BQ173" i="7"/>
  <c r="BQ174" i="7"/>
  <c r="BQ175" i="7"/>
  <c r="BQ176" i="7"/>
  <c r="BQ177" i="7"/>
  <c r="BQ178" i="7"/>
  <c r="BQ179" i="7"/>
  <c r="BP4" i="7"/>
  <c r="BP5" i="7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43" i="7"/>
  <c r="BP44" i="7"/>
  <c r="BP45" i="7"/>
  <c r="BP46" i="7"/>
  <c r="BP47" i="7"/>
  <c r="BP48" i="7"/>
  <c r="BP49" i="7"/>
  <c r="BP50" i="7"/>
  <c r="BP51" i="7"/>
  <c r="BP52" i="7"/>
  <c r="BP53" i="7"/>
  <c r="BP54" i="7"/>
  <c r="BP55" i="7"/>
  <c r="BP56" i="7"/>
  <c r="BP57" i="7"/>
  <c r="BP58" i="7"/>
  <c r="BP59" i="7"/>
  <c r="BP60" i="7"/>
  <c r="BP61" i="7"/>
  <c r="BP62" i="7"/>
  <c r="BP63" i="7"/>
  <c r="BP64" i="7"/>
  <c r="BP65" i="7"/>
  <c r="BP66" i="7"/>
  <c r="BP67" i="7"/>
  <c r="BP68" i="7"/>
  <c r="BP69" i="7"/>
  <c r="BP70" i="7"/>
  <c r="BP71" i="7"/>
  <c r="BP72" i="7"/>
  <c r="BP73" i="7"/>
  <c r="BP74" i="7"/>
  <c r="BP75" i="7"/>
  <c r="BP76" i="7"/>
  <c r="BP77" i="7"/>
  <c r="BP78" i="7"/>
  <c r="BP79" i="7"/>
  <c r="BP80" i="7"/>
  <c r="BP81" i="7"/>
  <c r="BP82" i="7"/>
  <c r="BP83" i="7"/>
  <c r="BP84" i="7"/>
  <c r="BP85" i="7"/>
  <c r="BP86" i="7"/>
  <c r="BP87" i="7"/>
  <c r="BP88" i="7"/>
  <c r="BP89" i="7"/>
  <c r="BP90" i="7"/>
  <c r="BP91" i="7"/>
  <c r="BP92" i="7"/>
  <c r="BP93" i="7"/>
  <c r="BP94" i="7"/>
  <c r="BP95" i="7"/>
  <c r="BP96" i="7"/>
  <c r="BP97" i="7"/>
  <c r="BP98" i="7"/>
  <c r="BP99" i="7"/>
  <c r="BP100" i="7"/>
  <c r="BP101" i="7"/>
  <c r="BP102" i="7"/>
  <c r="BP103" i="7"/>
  <c r="BP104" i="7"/>
  <c r="BP105" i="7"/>
  <c r="BP106" i="7"/>
  <c r="BP107" i="7"/>
  <c r="BP108" i="7"/>
  <c r="BP109" i="7"/>
  <c r="BP110" i="7"/>
  <c r="BP111" i="7"/>
  <c r="BP112" i="7"/>
  <c r="BP113" i="7"/>
  <c r="BP114" i="7"/>
  <c r="BP115" i="7"/>
  <c r="BP116" i="7"/>
  <c r="BP117" i="7"/>
  <c r="BP118" i="7"/>
  <c r="BP119" i="7"/>
  <c r="BP120" i="7"/>
  <c r="BP121" i="7"/>
  <c r="BP122" i="7"/>
  <c r="BP123" i="7"/>
  <c r="BP124" i="7"/>
  <c r="BP125" i="7"/>
  <c r="BP126" i="7"/>
  <c r="BP127" i="7"/>
  <c r="BP128" i="7"/>
  <c r="BP129" i="7"/>
  <c r="BP130" i="7"/>
  <c r="BP131" i="7"/>
  <c r="BP132" i="7"/>
  <c r="BP133" i="7"/>
  <c r="BP134" i="7"/>
  <c r="BP135" i="7"/>
  <c r="BP136" i="7"/>
  <c r="BP137" i="7"/>
  <c r="BP138" i="7"/>
  <c r="BP139" i="7"/>
  <c r="BP140" i="7"/>
  <c r="BP141" i="7"/>
  <c r="BP142" i="7"/>
  <c r="BP143" i="7"/>
  <c r="BP144" i="7"/>
  <c r="BP145" i="7"/>
  <c r="BP146" i="7"/>
  <c r="BP147" i="7"/>
  <c r="BP148" i="7"/>
  <c r="BP149" i="7"/>
  <c r="BP150" i="7"/>
  <c r="BP151" i="7"/>
  <c r="BP152" i="7"/>
  <c r="BP153" i="7"/>
  <c r="BP154" i="7"/>
  <c r="BP155" i="7"/>
  <c r="BP156" i="7"/>
  <c r="BP157" i="7"/>
  <c r="BP158" i="7"/>
  <c r="BP159" i="7"/>
  <c r="BP160" i="7"/>
  <c r="BP161" i="7"/>
  <c r="BP162" i="7"/>
  <c r="BP163" i="7"/>
  <c r="BP164" i="7"/>
  <c r="BP165" i="7"/>
  <c r="BP166" i="7"/>
  <c r="BP167" i="7"/>
  <c r="BP168" i="7"/>
  <c r="BP169" i="7"/>
  <c r="BP170" i="7"/>
  <c r="BP171" i="7"/>
  <c r="BP172" i="7"/>
  <c r="BP173" i="7"/>
  <c r="BP174" i="7"/>
  <c r="BP175" i="7"/>
  <c r="BP176" i="7"/>
  <c r="BP177" i="7"/>
  <c r="BP178" i="7"/>
  <c r="BP179" i="7"/>
  <c r="BO4" i="7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44" i="7"/>
  <c r="BO45" i="7"/>
  <c r="BO46" i="7"/>
  <c r="BO47" i="7"/>
  <c r="BO48" i="7"/>
  <c r="BO49" i="7"/>
  <c r="BO50" i="7"/>
  <c r="BO51" i="7"/>
  <c r="BO52" i="7"/>
  <c r="BO53" i="7"/>
  <c r="BO54" i="7"/>
  <c r="BO55" i="7"/>
  <c r="BO56" i="7"/>
  <c r="BO57" i="7"/>
  <c r="BO58" i="7"/>
  <c r="BO59" i="7"/>
  <c r="BO60" i="7"/>
  <c r="BO61" i="7"/>
  <c r="BO62" i="7"/>
  <c r="BO63" i="7"/>
  <c r="BO64" i="7"/>
  <c r="BO65" i="7"/>
  <c r="BO66" i="7"/>
  <c r="BO67" i="7"/>
  <c r="BO68" i="7"/>
  <c r="BO69" i="7"/>
  <c r="BO70" i="7"/>
  <c r="BO71" i="7"/>
  <c r="BO72" i="7"/>
  <c r="BO73" i="7"/>
  <c r="BO74" i="7"/>
  <c r="BO75" i="7"/>
  <c r="BO76" i="7"/>
  <c r="BO77" i="7"/>
  <c r="BO78" i="7"/>
  <c r="BO79" i="7"/>
  <c r="BO80" i="7"/>
  <c r="BO81" i="7"/>
  <c r="BO82" i="7"/>
  <c r="BO83" i="7"/>
  <c r="BO84" i="7"/>
  <c r="BO85" i="7"/>
  <c r="BO86" i="7"/>
  <c r="BO87" i="7"/>
  <c r="BO88" i="7"/>
  <c r="BO89" i="7"/>
  <c r="BO90" i="7"/>
  <c r="BO91" i="7"/>
  <c r="BO92" i="7"/>
  <c r="BO93" i="7"/>
  <c r="BO94" i="7"/>
  <c r="BO95" i="7"/>
  <c r="BO96" i="7"/>
  <c r="BO97" i="7"/>
  <c r="BO98" i="7"/>
  <c r="BO99" i="7"/>
  <c r="BO100" i="7"/>
  <c r="BO101" i="7"/>
  <c r="BO102" i="7"/>
  <c r="BO103" i="7"/>
  <c r="BO104" i="7"/>
  <c r="BO105" i="7"/>
  <c r="BO106" i="7"/>
  <c r="BO107" i="7"/>
  <c r="BO108" i="7"/>
  <c r="BO109" i="7"/>
  <c r="BO110" i="7"/>
  <c r="BO111" i="7"/>
  <c r="BO112" i="7"/>
  <c r="BO113" i="7"/>
  <c r="BO114" i="7"/>
  <c r="BO115" i="7"/>
  <c r="BO116" i="7"/>
  <c r="BO117" i="7"/>
  <c r="BO118" i="7"/>
  <c r="BO119" i="7"/>
  <c r="BO120" i="7"/>
  <c r="BO121" i="7"/>
  <c r="BO122" i="7"/>
  <c r="BO123" i="7"/>
  <c r="BO124" i="7"/>
  <c r="BO125" i="7"/>
  <c r="BO126" i="7"/>
  <c r="BO127" i="7"/>
  <c r="BO128" i="7"/>
  <c r="BO129" i="7"/>
  <c r="BO130" i="7"/>
  <c r="BO131" i="7"/>
  <c r="BO132" i="7"/>
  <c r="BO133" i="7"/>
  <c r="BO134" i="7"/>
  <c r="BO135" i="7"/>
  <c r="BO136" i="7"/>
  <c r="BO137" i="7"/>
  <c r="BO138" i="7"/>
  <c r="BO139" i="7"/>
  <c r="BO140" i="7"/>
  <c r="BO141" i="7"/>
  <c r="BO142" i="7"/>
  <c r="BO143" i="7"/>
  <c r="BO144" i="7"/>
  <c r="BO145" i="7"/>
  <c r="BO146" i="7"/>
  <c r="BO147" i="7"/>
  <c r="BO148" i="7"/>
  <c r="BO149" i="7"/>
  <c r="BO150" i="7"/>
  <c r="BO151" i="7"/>
  <c r="BO152" i="7"/>
  <c r="BO153" i="7"/>
  <c r="BO154" i="7"/>
  <c r="BO155" i="7"/>
  <c r="BO156" i="7"/>
  <c r="BO157" i="7"/>
  <c r="BO158" i="7"/>
  <c r="BO159" i="7"/>
  <c r="BO160" i="7"/>
  <c r="BO161" i="7"/>
  <c r="BO162" i="7"/>
  <c r="BO163" i="7"/>
  <c r="BO164" i="7"/>
  <c r="BO165" i="7"/>
  <c r="BO166" i="7"/>
  <c r="BO167" i="7"/>
  <c r="BO168" i="7"/>
  <c r="BO169" i="7"/>
  <c r="BO170" i="7"/>
  <c r="BO171" i="7"/>
  <c r="BO172" i="7"/>
  <c r="BO173" i="7"/>
  <c r="BO174" i="7"/>
  <c r="BO175" i="7"/>
  <c r="BO176" i="7"/>
  <c r="BO177" i="7"/>
  <c r="BO178" i="7"/>
  <c r="BO179" i="7"/>
  <c r="BN4" i="7"/>
  <c r="BN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8" i="7"/>
  <c r="BN19" i="7"/>
  <c r="BN20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41" i="7"/>
  <c r="BN42" i="7"/>
  <c r="BN43" i="7"/>
  <c r="BN44" i="7"/>
  <c r="BN45" i="7"/>
  <c r="BN46" i="7"/>
  <c r="BN47" i="7"/>
  <c r="BN48" i="7"/>
  <c r="BN49" i="7"/>
  <c r="BN50" i="7"/>
  <c r="BN51" i="7"/>
  <c r="BN52" i="7"/>
  <c r="BN53" i="7"/>
  <c r="BN54" i="7"/>
  <c r="BN55" i="7"/>
  <c r="BN56" i="7"/>
  <c r="BN57" i="7"/>
  <c r="BN58" i="7"/>
  <c r="BN59" i="7"/>
  <c r="BN60" i="7"/>
  <c r="BN61" i="7"/>
  <c r="BN62" i="7"/>
  <c r="BN63" i="7"/>
  <c r="BN64" i="7"/>
  <c r="BN65" i="7"/>
  <c r="BN66" i="7"/>
  <c r="BN67" i="7"/>
  <c r="BN68" i="7"/>
  <c r="BN69" i="7"/>
  <c r="BN70" i="7"/>
  <c r="BN71" i="7"/>
  <c r="BN72" i="7"/>
  <c r="BN73" i="7"/>
  <c r="BN74" i="7"/>
  <c r="BN75" i="7"/>
  <c r="BN76" i="7"/>
  <c r="BN77" i="7"/>
  <c r="BN78" i="7"/>
  <c r="BN79" i="7"/>
  <c r="BN80" i="7"/>
  <c r="BN81" i="7"/>
  <c r="BN82" i="7"/>
  <c r="BN83" i="7"/>
  <c r="BN84" i="7"/>
  <c r="BN85" i="7"/>
  <c r="BN86" i="7"/>
  <c r="BN87" i="7"/>
  <c r="BN88" i="7"/>
  <c r="BN89" i="7"/>
  <c r="BN90" i="7"/>
  <c r="BN91" i="7"/>
  <c r="BN92" i="7"/>
  <c r="BN93" i="7"/>
  <c r="BN94" i="7"/>
  <c r="BN95" i="7"/>
  <c r="BN96" i="7"/>
  <c r="BN97" i="7"/>
  <c r="BN98" i="7"/>
  <c r="BN99" i="7"/>
  <c r="BN100" i="7"/>
  <c r="BN101" i="7"/>
  <c r="BN102" i="7"/>
  <c r="BN103" i="7"/>
  <c r="BN104" i="7"/>
  <c r="BN105" i="7"/>
  <c r="BN106" i="7"/>
  <c r="BN107" i="7"/>
  <c r="BN108" i="7"/>
  <c r="BN109" i="7"/>
  <c r="BN110" i="7"/>
  <c r="BN111" i="7"/>
  <c r="BN112" i="7"/>
  <c r="BN113" i="7"/>
  <c r="BN114" i="7"/>
  <c r="BN115" i="7"/>
  <c r="BN116" i="7"/>
  <c r="BN117" i="7"/>
  <c r="BN118" i="7"/>
  <c r="BN119" i="7"/>
  <c r="BN120" i="7"/>
  <c r="BN121" i="7"/>
  <c r="BN122" i="7"/>
  <c r="BN123" i="7"/>
  <c r="BN124" i="7"/>
  <c r="BN125" i="7"/>
  <c r="BN126" i="7"/>
  <c r="BN127" i="7"/>
  <c r="BN128" i="7"/>
  <c r="BN129" i="7"/>
  <c r="BN130" i="7"/>
  <c r="BN131" i="7"/>
  <c r="BN132" i="7"/>
  <c r="BN133" i="7"/>
  <c r="BN134" i="7"/>
  <c r="BN135" i="7"/>
  <c r="BN136" i="7"/>
  <c r="BN137" i="7"/>
  <c r="BN138" i="7"/>
  <c r="BN139" i="7"/>
  <c r="BN140" i="7"/>
  <c r="BN141" i="7"/>
  <c r="BN142" i="7"/>
  <c r="BN143" i="7"/>
  <c r="BN144" i="7"/>
  <c r="BN145" i="7"/>
  <c r="BN146" i="7"/>
  <c r="BN147" i="7"/>
  <c r="BN148" i="7"/>
  <c r="BN149" i="7"/>
  <c r="BN150" i="7"/>
  <c r="BN151" i="7"/>
  <c r="BN152" i="7"/>
  <c r="BN153" i="7"/>
  <c r="BN154" i="7"/>
  <c r="BN155" i="7"/>
  <c r="BN156" i="7"/>
  <c r="BN157" i="7"/>
  <c r="BN158" i="7"/>
  <c r="BN159" i="7"/>
  <c r="BN160" i="7"/>
  <c r="BN161" i="7"/>
  <c r="BN162" i="7"/>
  <c r="BN163" i="7"/>
  <c r="BN164" i="7"/>
  <c r="BN165" i="7"/>
  <c r="BN166" i="7"/>
  <c r="BN167" i="7"/>
  <c r="BN168" i="7"/>
  <c r="BN169" i="7"/>
  <c r="BN170" i="7"/>
  <c r="BN171" i="7"/>
  <c r="BN172" i="7"/>
  <c r="BN173" i="7"/>
  <c r="BN174" i="7"/>
  <c r="BN175" i="7"/>
  <c r="BN176" i="7"/>
  <c r="BN177" i="7"/>
  <c r="BN178" i="7"/>
  <c r="BN179" i="7"/>
  <c r="BM4" i="7"/>
  <c r="BM5" i="7"/>
  <c r="BM6" i="7"/>
  <c r="BM7" i="7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27" i="7"/>
  <c r="BM28" i="7"/>
  <c r="BM29" i="7"/>
  <c r="BM30" i="7"/>
  <c r="BM31" i="7"/>
  <c r="BM32" i="7"/>
  <c r="BM33" i="7"/>
  <c r="BM34" i="7"/>
  <c r="BM35" i="7"/>
  <c r="BM36" i="7"/>
  <c r="BM37" i="7"/>
  <c r="BM38" i="7"/>
  <c r="BM39" i="7"/>
  <c r="BM40" i="7"/>
  <c r="BM41" i="7"/>
  <c r="BM42" i="7"/>
  <c r="BM43" i="7"/>
  <c r="BM44" i="7"/>
  <c r="BM45" i="7"/>
  <c r="BM46" i="7"/>
  <c r="BM47" i="7"/>
  <c r="BM48" i="7"/>
  <c r="BM49" i="7"/>
  <c r="BM50" i="7"/>
  <c r="BM51" i="7"/>
  <c r="BM52" i="7"/>
  <c r="BM53" i="7"/>
  <c r="BM54" i="7"/>
  <c r="BM55" i="7"/>
  <c r="BM56" i="7"/>
  <c r="BM57" i="7"/>
  <c r="BM58" i="7"/>
  <c r="BM59" i="7"/>
  <c r="BM60" i="7"/>
  <c r="BM61" i="7"/>
  <c r="BM62" i="7"/>
  <c r="BM63" i="7"/>
  <c r="BM64" i="7"/>
  <c r="BM65" i="7"/>
  <c r="BM66" i="7"/>
  <c r="BM67" i="7"/>
  <c r="BM68" i="7"/>
  <c r="BM69" i="7"/>
  <c r="BM70" i="7"/>
  <c r="BM71" i="7"/>
  <c r="BM72" i="7"/>
  <c r="BM73" i="7"/>
  <c r="BM74" i="7"/>
  <c r="BM75" i="7"/>
  <c r="BM76" i="7"/>
  <c r="BM77" i="7"/>
  <c r="BM78" i="7"/>
  <c r="BM79" i="7"/>
  <c r="BM80" i="7"/>
  <c r="BM81" i="7"/>
  <c r="BM82" i="7"/>
  <c r="BM83" i="7"/>
  <c r="BM84" i="7"/>
  <c r="BM85" i="7"/>
  <c r="BM86" i="7"/>
  <c r="BM87" i="7"/>
  <c r="BM88" i="7"/>
  <c r="BM89" i="7"/>
  <c r="BM90" i="7"/>
  <c r="BM91" i="7"/>
  <c r="BM92" i="7"/>
  <c r="BM93" i="7"/>
  <c r="BM94" i="7"/>
  <c r="BM95" i="7"/>
  <c r="BM96" i="7"/>
  <c r="BM97" i="7"/>
  <c r="BM98" i="7"/>
  <c r="BM99" i="7"/>
  <c r="BM100" i="7"/>
  <c r="BM101" i="7"/>
  <c r="BM102" i="7"/>
  <c r="BM103" i="7"/>
  <c r="BM104" i="7"/>
  <c r="BM105" i="7"/>
  <c r="BM106" i="7"/>
  <c r="BM107" i="7"/>
  <c r="BM108" i="7"/>
  <c r="BM109" i="7"/>
  <c r="BM110" i="7"/>
  <c r="BM111" i="7"/>
  <c r="BM112" i="7"/>
  <c r="BM113" i="7"/>
  <c r="BM114" i="7"/>
  <c r="BM115" i="7"/>
  <c r="BM116" i="7"/>
  <c r="BM117" i="7"/>
  <c r="BM118" i="7"/>
  <c r="BM119" i="7"/>
  <c r="BM120" i="7"/>
  <c r="BM121" i="7"/>
  <c r="BM122" i="7"/>
  <c r="BM123" i="7"/>
  <c r="BM124" i="7"/>
  <c r="BM125" i="7"/>
  <c r="BM126" i="7"/>
  <c r="BM127" i="7"/>
  <c r="BM128" i="7"/>
  <c r="BM129" i="7"/>
  <c r="BM130" i="7"/>
  <c r="BM131" i="7"/>
  <c r="BM132" i="7"/>
  <c r="BM133" i="7"/>
  <c r="BM134" i="7"/>
  <c r="BM135" i="7"/>
  <c r="BM136" i="7"/>
  <c r="BM137" i="7"/>
  <c r="BM138" i="7"/>
  <c r="BM139" i="7"/>
  <c r="BM140" i="7"/>
  <c r="BM141" i="7"/>
  <c r="BM142" i="7"/>
  <c r="BM143" i="7"/>
  <c r="BM144" i="7"/>
  <c r="BM145" i="7"/>
  <c r="BM146" i="7"/>
  <c r="BM147" i="7"/>
  <c r="BM148" i="7"/>
  <c r="BM149" i="7"/>
  <c r="BM150" i="7"/>
  <c r="BM151" i="7"/>
  <c r="BM152" i="7"/>
  <c r="BM153" i="7"/>
  <c r="BM154" i="7"/>
  <c r="BM155" i="7"/>
  <c r="BM156" i="7"/>
  <c r="BM157" i="7"/>
  <c r="BM158" i="7"/>
  <c r="BM159" i="7"/>
  <c r="BM160" i="7"/>
  <c r="BM161" i="7"/>
  <c r="BM162" i="7"/>
  <c r="BM163" i="7"/>
  <c r="BM164" i="7"/>
  <c r="BM165" i="7"/>
  <c r="BM166" i="7"/>
  <c r="BM167" i="7"/>
  <c r="BM168" i="7"/>
  <c r="BM169" i="7"/>
  <c r="BM170" i="7"/>
  <c r="BM171" i="7"/>
  <c r="BM172" i="7"/>
  <c r="BM173" i="7"/>
  <c r="BM174" i="7"/>
  <c r="BM175" i="7"/>
  <c r="BM176" i="7"/>
  <c r="BM177" i="7"/>
  <c r="BM178" i="7"/>
  <c r="BM179" i="7"/>
  <c r="BL4" i="7"/>
  <c r="BL5" i="7"/>
  <c r="BL6" i="7"/>
  <c r="BL7" i="7"/>
  <c r="BL8" i="7"/>
  <c r="BL9" i="7"/>
  <c r="BL10" i="7"/>
  <c r="BL11" i="7"/>
  <c r="BL12" i="7"/>
  <c r="BL13" i="7"/>
  <c r="BL14" i="7"/>
  <c r="BL15" i="7"/>
  <c r="BL16" i="7"/>
  <c r="BL17" i="7"/>
  <c r="BL18" i="7"/>
  <c r="BL19" i="7"/>
  <c r="BL20" i="7"/>
  <c r="BL21" i="7"/>
  <c r="BL22" i="7"/>
  <c r="BL23" i="7"/>
  <c r="BL24" i="7"/>
  <c r="BL25" i="7"/>
  <c r="BL26" i="7"/>
  <c r="BL27" i="7"/>
  <c r="BL28" i="7"/>
  <c r="BL29" i="7"/>
  <c r="BL30" i="7"/>
  <c r="BL31" i="7"/>
  <c r="BL32" i="7"/>
  <c r="BL33" i="7"/>
  <c r="BL34" i="7"/>
  <c r="BL35" i="7"/>
  <c r="BL36" i="7"/>
  <c r="BL37" i="7"/>
  <c r="BL38" i="7"/>
  <c r="BL39" i="7"/>
  <c r="BL40" i="7"/>
  <c r="BL41" i="7"/>
  <c r="BL42" i="7"/>
  <c r="BL43" i="7"/>
  <c r="BL44" i="7"/>
  <c r="BL45" i="7"/>
  <c r="BL46" i="7"/>
  <c r="BL47" i="7"/>
  <c r="BL48" i="7"/>
  <c r="BL49" i="7"/>
  <c r="BL50" i="7"/>
  <c r="BL51" i="7"/>
  <c r="BL52" i="7"/>
  <c r="BL53" i="7"/>
  <c r="BL54" i="7"/>
  <c r="BL55" i="7"/>
  <c r="BL56" i="7"/>
  <c r="BL57" i="7"/>
  <c r="BL58" i="7"/>
  <c r="BL59" i="7"/>
  <c r="BL60" i="7"/>
  <c r="BL61" i="7"/>
  <c r="BL62" i="7"/>
  <c r="BL63" i="7"/>
  <c r="BL64" i="7"/>
  <c r="BL65" i="7"/>
  <c r="BL66" i="7"/>
  <c r="BL67" i="7"/>
  <c r="BL68" i="7"/>
  <c r="BL69" i="7"/>
  <c r="BL70" i="7"/>
  <c r="BL71" i="7"/>
  <c r="BL72" i="7"/>
  <c r="BL73" i="7"/>
  <c r="BL74" i="7"/>
  <c r="BL75" i="7"/>
  <c r="BL76" i="7"/>
  <c r="BL77" i="7"/>
  <c r="BL78" i="7"/>
  <c r="BL79" i="7"/>
  <c r="BL80" i="7"/>
  <c r="BL81" i="7"/>
  <c r="BL82" i="7"/>
  <c r="BL83" i="7"/>
  <c r="BL84" i="7"/>
  <c r="BL85" i="7"/>
  <c r="BL86" i="7"/>
  <c r="BL87" i="7"/>
  <c r="BL88" i="7"/>
  <c r="BL89" i="7"/>
  <c r="BL90" i="7"/>
  <c r="BL91" i="7"/>
  <c r="BL92" i="7"/>
  <c r="BL93" i="7"/>
  <c r="BL94" i="7"/>
  <c r="BL95" i="7"/>
  <c r="BL96" i="7"/>
  <c r="BL97" i="7"/>
  <c r="BL98" i="7"/>
  <c r="BL99" i="7"/>
  <c r="BL100" i="7"/>
  <c r="BL101" i="7"/>
  <c r="BL102" i="7"/>
  <c r="BL103" i="7"/>
  <c r="BL104" i="7"/>
  <c r="BL105" i="7"/>
  <c r="BL106" i="7"/>
  <c r="BL107" i="7"/>
  <c r="BL108" i="7"/>
  <c r="BL109" i="7"/>
  <c r="BL110" i="7"/>
  <c r="BL111" i="7"/>
  <c r="BL112" i="7"/>
  <c r="BL113" i="7"/>
  <c r="BL114" i="7"/>
  <c r="BL115" i="7"/>
  <c r="BL116" i="7"/>
  <c r="BL117" i="7"/>
  <c r="BL118" i="7"/>
  <c r="BL119" i="7"/>
  <c r="BL120" i="7"/>
  <c r="BL121" i="7"/>
  <c r="BL122" i="7"/>
  <c r="BL123" i="7"/>
  <c r="BL124" i="7"/>
  <c r="BL125" i="7"/>
  <c r="BL126" i="7"/>
  <c r="BL127" i="7"/>
  <c r="BL128" i="7"/>
  <c r="BL129" i="7"/>
  <c r="BL130" i="7"/>
  <c r="BL131" i="7"/>
  <c r="BL132" i="7"/>
  <c r="BL133" i="7"/>
  <c r="BL134" i="7"/>
  <c r="BL135" i="7"/>
  <c r="BL136" i="7"/>
  <c r="BL137" i="7"/>
  <c r="BL138" i="7"/>
  <c r="BL139" i="7"/>
  <c r="BL140" i="7"/>
  <c r="BL141" i="7"/>
  <c r="BL142" i="7"/>
  <c r="BL143" i="7"/>
  <c r="BL144" i="7"/>
  <c r="BL145" i="7"/>
  <c r="BL146" i="7"/>
  <c r="BL147" i="7"/>
  <c r="BL148" i="7"/>
  <c r="BL149" i="7"/>
  <c r="BL150" i="7"/>
  <c r="BL151" i="7"/>
  <c r="BL152" i="7"/>
  <c r="BL153" i="7"/>
  <c r="BL154" i="7"/>
  <c r="BL155" i="7"/>
  <c r="BL156" i="7"/>
  <c r="BL157" i="7"/>
  <c r="BL158" i="7"/>
  <c r="BL159" i="7"/>
  <c r="BL160" i="7"/>
  <c r="BL161" i="7"/>
  <c r="BL162" i="7"/>
  <c r="BL163" i="7"/>
  <c r="BL164" i="7"/>
  <c r="BL165" i="7"/>
  <c r="BL166" i="7"/>
  <c r="BL167" i="7"/>
  <c r="BL168" i="7"/>
  <c r="BL169" i="7"/>
  <c r="BL170" i="7"/>
  <c r="BL171" i="7"/>
  <c r="BL172" i="7"/>
  <c r="BL173" i="7"/>
  <c r="BL174" i="7"/>
  <c r="BL175" i="7"/>
  <c r="BL176" i="7"/>
  <c r="BL177" i="7"/>
  <c r="BL178" i="7"/>
  <c r="BL179" i="7"/>
  <c r="BK4" i="7"/>
  <c r="BK5" i="7"/>
  <c r="BK6" i="7"/>
  <c r="BK7" i="7"/>
  <c r="BK8" i="7"/>
  <c r="BK9" i="7"/>
  <c r="BK10" i="7"/>
  <c r="BK11" i="7"/>
  <c r="BK12" i="7"/>
  <c r="BK13" i="7"/>
  <c r="BK14" i="7"/>
  <c r="BK15" i="7"/>
  <c r="BK16" i="7"/>
  <c r="BK17" i="7"/>
  <c r="BK18" i="7"/>
  <c r="BK19" i="7"/>
  <c r="BK20" i="7"/>
  <c r="BK21" i="7"/>
  <c r="BK22" i="7"/>
  <c r="BK23" i="7"/>
  <c r="BK24" i="7"/>
  <c r="BK25" i="7"/>
  <c r="BK26" i="7"/>
  <c r="BK27" i="7"/>
  <c r="BK28" i="7"/>
  <c r="BK29" i="7"/>
  <c r="BK30" i="7"/>
  <c r="BK31" i="7"/>
  <c r="BK32" i="7"/>
  <c r="BK33" i="7"/>
  <c r="BK34" i="7"/>
  <c r="BK35" i="7"/>
  <c r="BK36" i="7"/>
  <c r="BK37" i="7"/>
  <c r="BK38" i="7"/>
  <c r="BK39" i="7"/>
  <c r="BK40" i="7"/>
  <c r="BK41" i="7"/>
  <c r="BK42" i="7"/>
  <c r="BK43" i="7"/>
  <c r="BK44" i="7"/>
  <c r="BK45" i="7"/>
  <c r="BK46" i="7"/>
  <c r="BK47" i="7"/>
  <c r="BK48" i="7"/>
  <c r="BK49" i="7"/>
  <c r="BK50" i="7"/>
  <c r="BK51" i="7"/>
  <c r="BK52" i="7"/>
  <c r="BK53" i="7"/>
  <c r="BK54" i="7"/>
  <c r="BK55" i="7"/>
  <c r="BK56" i="7"/>
  <c r="BK57" i="7"/>
  <c r="BK58" i="7"/>
  <c r="BK59" i="7"/>
  <c r="BK60" i="7"/>
  <c r="BK61" i="7"/>
  <c r="BK62" i="7"/>
  <c r="BK63" i="7"/>
  <c r="BK64" i="7"/>
  <c r="BK65" i="7"/>
  <c r="BK66" i="7"/>
  <c r="BK67" i="7"/>
  <c r="BK68" i="7"/>
  <c r="BK69" i="7"/>
  <c r="BK70" i="7"/>
  <c r="BK71" i="7"/>
  <c r="BK72" i="7"/>
  <c r="BK73" i="7"/>
  <c r="BK74" i="7"/>
  <c r="BK75" i="7"/>
  <c r="BK76" i="7"/>
  <c r="BK77" i="7"/>
  <c r="BK78" i="7"/>
  <c r="BK79" i="7"/>
  <c r="BK80" i="7"/>
  <c r="BK81" i="7"/>
  <c r="BK82" i="7"/>
  <c r="BK83" i="7"/>
  <c r="BK84" i="7"/>
  <c r="BK85" i="7"/>
  <c r="BK86" i="7"/>
  <c r="BK87" i="7"/>
  <c r="BK88" i="7"/>
  <c r="BK89" i="7"/>
  <c r="BK90" i="7"/>
  <c r="BK91" i="7"/>
  <c r="BK92" i="7"/>
  <c r="BK93" i="7"/>
  <c r="BK94" i="7"/>
  <c r="BK95" i="7"/>
  <c r="BK96" i="7"/>
  <c r="BK97" i="7"/>
  <c r="BK98" i="7"/>
  <c r="BK99" i="7"/>
  <c r="BK100" i="7"/>
  <c r="BK101" i="7"/>
  <c r="BK102" i="7"/>
  <c r="BK103" i="7"/>
  <c r="BK104" i="7"/>
  <c r="BK105" i="7"/>
  <c r="BK106" i="7"/>
  <c r="BK107" i="7"/>
  <c r="BK108" i="7"/>
  <c r="BK109" i="7"/>
  <c r="BK110" i="7"/>
  <c r="BK111" i="7"/>
  <c r="BK112" i="7"/>
  <c r="BK113" i="7"/>
  <c r="BK114" i="7"/>
  <c r="BK115" i="7"/>
  <c r="BK116" i="7"/>
  <c r="BK117" i="7"/>
  <c r="BK118" i="7"/>
  <c r="BK119" i="7"/>
  <c r="BK120" i="7"/>
  <c r="BK121" i="7"/>
  <c r="BK122" i="7"/>
  <c r="BK123" i="7"/>
  <c r="BK124" i="7"/>
  <c r="BK125" i="7"/>
  <c r="BK126" i="7"/>
  <c r="BK127" i="7"/>
  <c r="BK128" i="7"/>
  <c r="BK129" i="7"/>
  <c r="BK130" i="7"/>
  <c r="BK131" i="7"/>
  <c r="BK132" i="7"/>
  <c r="BK133" i="7"/>
  <c r="BK134" i="7"/>
  <c r="BK135" i="7"/>
  <c r="BK136" i="7"/>
  <c r="BK137" i="7"/>
  <c r="BK138" i="7"/>
  <c r="BK139" i="7"/>
  <c r="BK140" i="7"/>
  <c r="BK141" i="7"/>
  <c r="BK142" i="7"/>
  <c r="BK143" i="7"/>
  <c r="BK144" i="7"/>
  <c r="BK145" i="7"/>
  <c r="BK146" i="7"/>
  <c r="BK147" i="7"/>
  <c r="BK148" i="7"/>
  <c r="BK149" i="7"/>
  <c r="BK150" i="7"/>
  <c r="BK151" i="7"/>
  <c r="BK152" i="7"/>
  <c r="BK153" i="7"/>
  <c r="BK154" i="7"/>
  <c r="BK155" i="7"/>
  <c r="BK156" i="7"/>
  <c r="BK157" i="7"/>
  <c r="BK158" i="7"/>
  <c r="BK159" i="7"/>
  <c r="BK160" i="7"/>
  <c r="BK161" i="7"/>
  <c r="BK162" i="7"/>
  <c r="BK163" i="7"/>
  <c r="BK164" i="7"/>
  <c r="BK165" i="7"/>
  <c r="BK166" i="7"/>
  <c r="BK167" i="7"/>
  <c r="BK168" i="7"/>
  <c r="BK169" i="7"/>
  <c r="BK170" i="7"/>
  <c r="BK171" i="7"/>
  <c r="BK172" i="7"/>
  <c r="BK173" i="7"/>
  <c r="BK174" i="7"/>
  <c r="BK175" i="7"/>
  <c r="BK176" i="7"/>
  <c r="BK177" i="7"/>
  <c r="BK178" i="7"/>
  <c r="BK179" i="7"/>
  <c r="BJ4" i="7"/>
  <c r="BJ5" i="7"/>
  <c r="BJ6" i="7"/>
  <c r="BJ7" i="7"/>
  <c r="BJ8" i="7"/>
  <c r="BJ9" i="7"/>
  <c r="BJ10" i="7"/>
  <c r="BJ11" i="7"/>
  <c r="BJ12" i="7"/>
  <c r="BJ13" i="7"/>
  <c r="BJ14" i="7"/>
  <c r="BJ15" i="7"/>
  <c r="BJ16" i="7"/>
  <c r="BJ17" i="7"/>
  <c r="BJ18" i="7"/>
  <c r="BJ19" i="7"/>
  <c r="BJ20" i="7"/>
  <c r="BJ21" i="7"/>
  <c r="BJ22" i="7"/>
  <c r="BJ23" i="7"/>
  <c r="BJ24" i="7"/>
  <c r="BJ25" i="7"/>
  <c r="BJ26" i="7"/>
  <c r="BJ27" i="7"/>
  <c r="BJ28" i="7"/>
  <c r="BJ29" i="7"/>
  <c r="BJ30" i="7"/>
  <c r="BJ31" i="7"/>
  <c r="BJ32" i="7"/>
  <c r="BJ33" i="7"/>
  <c r="BJ34" i="7"/>
  <c r="BJ35" i="7"/>
  <c r="BJ36" i="7"/>
  <c r="BJ37" i="7"/>
  <c r="BJ38" i="7"/>
  <c r="BJ39" i="7"/>
  <c r="BJ40" i="7"/>
  <c r="BJ41" i="7"/>
  <c r="BJ42" i="7"/>
  <c r="BJ43" i="7"/>
  <c r="BJ44" i="7"/>
  <c r="BJ45" i="7"/>
  <c r="BJ46" i="7"/>
  <c r="BJ47" i="7"/>
  <c r="BJ48" i="7"/>
  <c r="BJ49" i="7"/>
  <c r="BJ50" i="7"/>
  <c r="BJ51" i="7"/>
  <c r="BJ52" i="7"/>
  <c r="BJ53" i="7"/>
  <c r="BJ54" i="7"/>
  <c r="BJ55" i="7"/>
  <c r="BJ56" i="7"/>
  <c r="BJ57" i="7"/>
  <c r="BJ58" i="7"/>
  <c r="BJ59" i="7"/>
  <c r="BJ60" i="7"/>
  <c r="BJ61" i="7"/>
  <c r="BJ62" i="7"/>
  <c r="BJ63" i="7"/>
  <c r="BJ64" i="7"/>
  <c r="BJ65" i="7"/>
  <c r="BJ66" i="7"/>
  <c r="BJ67" i="7"/>
  <c r="BJ68" i="7"/>
  <c r="BJ69" i="7"/>
  <c r="BJ70" i="7"/>
  <c r="BJ71" i="7"/>
  <c r="BJ72" i="7"/>
  <c r="BJ73" i="7"/>
  <c r="BJ74" i="7"/>
  <c r="BJ75" i="7"/>
  <c r="BJ76" i="7"/>
  <c r="BJ77" i="7"/>
  <c r="BJ78" i="7"/>
  <c r="BJ79" i="7"/>
  <c r="BJ80" i="7"/>
  <c r="BJ81" i="7"/>
  <c r="BJ82" i="7"/>
  <c r="BJ83" i="7"/>
  <c r="BJ84" i="7"/>
  <c r="BJ85" i="7"/>
  <c r="BJ86" i="7"/>
  <c r="BJ87" i="7"/>
  <c r="BJ88" i="7"/>
  <c r="BJ89" i="7"/>
  <c r="BJ90" i="7"/>
  <c r="BJ91" i="7"/>
  <c r="BJ92" i="7"/>
  <c r="BJ93" i="7"/>
  <c r="BJ94" i="7"/>
  <c r="BJ95" i="7"/>
  <c r="BJ96" i="7"/>
  <c r="BJ97" i="7"/>
  <c r="BJ98" i="7"/>
  <c r="BJ99" i="7"/>
  <c r="BJ100" i="7"/>
  <c r="BJ101" i="7"/>
  <c r="BJ102" i="7"/>
  <c r="BJ103" i="7"/>
  <c r="BJ104" i="7"/>
  <c r="BJ105" i="7"/>
  <c r="BJ106" i="7"/>
  <c r="BJ107" i="7"/>
  <c r="BJ108" i="7"/>
  <c r="BJ109" i="7"/>
  <c r="BJ110" i="7"/>
  <c r="BJ111" i="7"/>
  <c r="BJ112" i="7"/>
  <c r="BJ113" i="7"/>
  <c r="BJ114" i="7"/>
  <c r="BJ115" i="7"/>
  <c r="BJ116" i="7"/>
  <c r="BJ117" i="7"/>
  <c r="BJ118" i="7"/>
  <c r="BJ119" i="7"/>
  <c r="BJ120" i="7"/>
  <c r="BJ121" i="7"/>
  <c r="BJ122" i="7"/>
  <c r="BJ123" i="7"/>
  <c r="BJ124" i="7"/>
  <c r="BJ125" i="7"/>
  <c r="BJ126" i="7"/>
  <c r="BJ127" i="7"/>
  <c r="BJ128" i="7"/>
  <c r="BJ129" i="7"/>
  <c r="BJ130" i="7"/>
  <c r="BJ131" i="7"/>
  <c r="BJ132" i="7"/>
  <c r="BJ133" i="7"/>
  <c r="BJ134" i="7"/>
  <c r="BJ135" i="7"/>
  <c r="BJ136" i="7"/>
  <c r="BJ137" i="7"/>
  <c r="BJ138" i="7"/>
  <c r="BJ139" i="7"/>
  <c r="BJ140" i="7"/>
  <c r="BJ141" i="7"/>
  <c r="BJ142" i="7"/>
  <c r="BJ143" i="7"/>
  <c r="BJ144" i="7"/>
  <c r="BJ145" i="7"/>
  <c r="BJ146" i="7"/>
  <c r="BJ147" i="7"/>
  <c r="BJ148" i="7"/>
  <c r="BJ149" i="7"/>
  <c r="BJ150" i="7"/>
  <c r="BJ151" i="7"/>
  <c r="BJ152" i="7"/>
  <c r="BJ153" i="7"/>
  <c r="BJ154" i="7"/>
  <c r="BJ155" i="7"/>
  <c r="BJ156" i="7"/>
  <c r="BJ157" i="7"/>
  <c r="BJ158" i="7"/>
  <c r="BJ159" i="7"/>
  <c r="BJ160" i="7"/>
  <c r="BJ161" i="7"/>
  <c r="BJ162" i="7"/>
  <c r="BJ163" i="7"/>
  <c r="BJ164" i="7"/>
  <c r="BJ165" i="7"/>
  <c r="BJ166" i="7"/>
  <c r="BJ167" i="7"/>
  <c r="BJ168" i="7"/>
  <c r="BJ169" i="7"/>
  <c r="BJ170" i="7"/>
  <c r="BJ171" i="7"/>
  <c r="BJ172" i="7"/>
  <c r="BJ173" i="7"/>
  <c r="BJ174" i="7"/>
  <c r="BJ175" i="7"/>
  <c r="BJ176" i="7"/>
  <c r="BJ177" i="7"/>
  <c r="BJ178" i="7"/>
  <c r="BJ179" i="7"/>
  <c r="BI4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30" i="7"/>
  <c r="BI31" i="7"/>
  <c r="BI32" i="7"/>
  <c r="BI33" i="7"/>
  <c r="BI34" i="7"/>
  <c r="BI35" i="7"/>
  <c r="BI36" i="7"/>
  <c r="BI37" i="7"/>
  <c r="BI38" i="7"/>
  <c r="BI39" i="7"/>
  <c r="BI40" i="7"/>
  <c r="BI41" i="7"/>
  <c r="BI42" i="7"/>
  <c r="BI43" i="7"/>
  <c r="BI44" i="7"/>
  <c r="BI45" i="7"/>
  <c r="BI46" i="7"/>
  <c r="BI47" i="7"/>
  <c r="BI48" i="7"/>
  <c r="BI49" i="7"/>
  <c r="BI50" i="7"/>
  <c r="BI51" i="7"/>
  <c r="BI52" i="7"/>
  <c r="BI53" i="7"/>
  <c r="BI54" i="7"/>
  <c r="BI55" i="7"/>
  <c r="BI56" i="7"/>
  <c r="BI57" i="7"/>
  <c r="BI58" i="7"/>
  <c r="BI59" i="7"/>
  <c r="BI60" i="7"/>
  <c r="BI61" i="7"/>
  <c r="BI62" i="7"/>
  <c r="BI63" i="7"/>
  <c r="BI64" i="7"/>
  <c r="BI65" i="7"/>
  <c r="BI66" i="7"/>
  <c r="BI67" i="7"/>
  <c r="BI68" i="7"/>
  <c r="BI69" i="7"/>
  <c r="BI70" i="7"/>
  <c r="BI71" i="7"/>
  <c r="BI72" i="7"/>
  <c r="BI73" i="7"/>
  <c r="BI74" i="7"/>
  <c r="BI75" i="7"/>
  <c r="BI76" i="7"/>
  <c r="BI77" i="7"/>
  <c r="BI78" i="7"/>
  <c r="BI79" i="7"/>
  <c r="BI80" i="7"/>
  <c r="BI81" i="7"/>
  <c r="BI82" i="7"/>
  <c r="BI83" i="7"/>
  <c r="BI84" i="7"/>
  <c r="BI85" i="7"/>
  <c r="BI86" i="7"/>
  <c r="BI87" i="7"/>
  <c r="BI88" i="7"/>
  <c r="BI89" i="7"/>
  <c r="BI90" i="7"/>
  <c r="BI91" i="7"/>
  <c r="BI92" i="7"/>
  <c r="BI93" i="7"/>
  <c r="BI94" i="7"/>
  <c r="BI95" i="7"/>
  <c r="BI96" i="7"/>
  <c r="BI97" i="7"/>
  <c r="BI98" i="7"/>
  <c r="BI99" i="7"/>
  <c r="BI100" i="7"/>
  <c r="BI101" i="7"/>
  <c r="BI102" i="7"/>
  <c r="BI103" i="7"/>
  <c r="BI104" i="7"/>
  <c r="BI105" i="7"/>
  <c r="BI106" i="7"/>
  <c r="BI107" i="7"/>
  <c r="BI108" i="7"/>
  <c r="BI109" i="7"/>
  <c r="BI110" i="7"/>
  <c r="BI111" i="7"/>
  <c r="BI112" i="7"/>
  <c r="BI113" i="7"/>
  <c r="BI114" i="7"/>
  <c r="BI115" i="7"/>
  <c r="BI116" i="7"/>
  <c r="BI117" i="7"/>
  <c r="BI118" i="7"/>
  <c r="BI119" i="7"/>
  <c r="BI120" i="7"/>
  <c r="BI121" i="7"/>
  <c r="BI122" i="7"/>
  <c r="BI123" i="7"/>
  <c r="BI124" i="7"/>
  <c r="BI125" i="7"/>
  <c r="BI126" i="7"/>
  <c r="BI127" i="7"/>
  <c r="BI128" i="7"/>
  <c r="BI129" i="7"/>
  <c r="BI130" i="7"/>
  <c r="BI131" i="7"/>
  <c r="BI132" i="7"/>
  <c r="BI133" i="7"/>
  <c r="BI134" i="7"/>
  <c r="BI135" i="7"/>
  <c r="BI136" i="7"/>
  <c r="BI137" i="7"/>
  <c r="BI138" i="7"/>
  <c r="BI139" i="7"/>
  <c r="BI140" i="7"/>
  <c r="BI141" i="7"/>
  <c r="BI142" i="7"/>
  <c r="BI143" i="7"/>
  <c r="BI144" i="7"/>
  <c r="BI145" i="7"/>
  <c r="BI146" i="7"/>
  <c r="BI147" i="7"/>
  <c r="BI148" i="7"/>
  <c r="BI149" i="7"/>
  <c r="BI150" i="7"/>
  <c r="BI151" i="7"/>
  <c r="BI152" i="7"/>
  <c r="BI153" i="7"/>
  <c r="BI154" i="7"/>
  <c r="BI155" i="7"/>
  <c r="BI156" i="7"/>
  <c r="BI157" i="7"/>
  <c r="BI158" i="7"/>
  <c r="BI159" i="7"/>
  <c r="BI160" i="7"/>
  <c r="BI161" i="7"/>
  <c r="BI162" i="7"/>
  <c r="BI163" i="7"/>
  <c r="BI164" i="7"/>
  <c r="BI165" i="7"/>
  <c r="BI166" i="7"/>
  <c r="BI167" i="7"/>
  <c r="BI168" i="7"/>
  <c r="BI169" i="7"/>
  <c r="BI170" i="7"/>
  <c r="BI171" i="7"/>
  <c r="BI172" i="7"/>
  <c r="BI173" i="7"/>
  <c r="BI174" i="7"/>
  <c r="BI175" i="7"/>
  <c r="BI176" i="7"/>
  <c r="BI177" i="7"/>
  <c r="BI178" i="7"/>
  <c r="BI179" i="7"/>
  <c r="BH4" i="7"/>
  <c r="BH5" i="7"/>
  <c r="BH6" i="7"/>
  <c r="BH7" i="7"/>
  <c r="BH8" i="7"/>
  <c r="BH9" i="7"/>
  <c r="BH10" i="7"/>
  <c r="BH11" i="7"/>
  <c r="BH12" i="7"/>
  <c r="BH13" i="7"/>
  <c r="BH14" i="7"/>
  <c r="BH15" i="7"/>
  <c r="BH16" i="7"/>
  <c r="BH17" i="7"/>
  <c r="BH18" i="7"/>
  <c r="BH19" i="7"/>
  <c r="BH20" i="7"/>
  <c r="BH21" i="7"/>
  <c r="BH22" i="7"/>
  <c r="BH23" i="7"/>
  <c r="BH24" i="7"/>
  <c r="BH25" i="7"/>
  <c r="BH26" i="7"/>
  <c r="BH27" i="7"/>
  <c r="BH28" i="7"/>
  <c r="BH29" i="7"/>
  <c r="BH30" i="7"/>
  <c r="BH31" i="7"/>
  <c r="BH32" i="7"/>
  <c r="BH33" i="7"/>
  <c r="BH34" i="7"/>
  <c r="BH35" i="7"/>
  <c r="BH36" i="7"/>
  <c r="BH37" i="7"/>
  <c r="BH38" i="7"/>
  <c r="BH39" i="7"/>
  <c r="BH40" i="7"/>
  <c r="BH41" i="7"/>
  <c r="BH42" i="7"/>
  <c r="BH43" i="7"/>
  <c r="BH44" i="7"/>
  <c r="BH45" i="7"/>
  <c r="BH46" i="7"/>
  <c r="BH47" i="7"/>
  <c r="BH48" i="7"/>
  <c r="BH49" i="7"/>
  <c r="BH50" i="7"/>
  <c r="BH51" i="7"/>
  <c r="BH52" i="7"/>
  <c r="BH53" i="7"/>
  <c r="BH54" i="7"/>
  <c r="BH55" i="7"/>
  <c r="BH56" i="7"/>
  <c r="BH57" i="7"/>
  <c r="BH58" i="7"/>
  <c r="BH59" i="7"/>
  <c r="BH60" i="7"/>
  <c r="BH61" i="7"/>
  <c r="BH62" i="7"/>
  <c r="BH63" i="7"/>
  <c r="BH64" i="7"/>
  <c r="BH65" i="7"/>
  <c r="BH66" i="7"/>
  <c r="BH67" i="7"/>
  <c r="BH68" i="7"/>
  <c r="BH69" i="7"/>
  <c r="BH70" i="7"/>
  <c r="BH71" i="7"/>
  <c r="BH72" i="7"/>
  <c r="BH73" i="7"/>
  <c r="BH74" i="7"/>
  <c r="BH75" i="7"/>
  <c r="BH76" i="7"/>
  <c r="BH77" i="7"/>
  <c r="BH78" i="7"/>
  <c r="BH79" i="7"/>
  <c r="BH80" i="7"/>
  <c r="BH81" i="7"/>
  <c r="BH82" i="7"/>
  <c r="BH83" i="7"/>
  <c r="BH84" i="7"/>
  <c r="BH85" i="7"/>
  <c r="BH86" i="7"/>
  <c r="BH87" i="7"/>
  <c r="BH88" i="7"/>
  <c r="BH89" i="7"/>
  <c r="BH90" i="7"/>
  <c r="BH91" i="7"/>
  <c r="BH92" i="7"/>
  <c r="BH93" i="7"/>
  <c r="BH94" i="7"/>
  <c r="BH95" i="7"/>
  <c r="BH96" i="7"/>
  <c r="BH97" i="7"/>
  <c r="BH98" i="7"/>
  <c r="BH99" i="7"/>
  <c r="BH100" i="7"/>
  <c r="BH101" i="7"/>
  <c r="BH102" i="7"/>
  <c r="BH103" i="7"/>
  <c r="BH104" i="7"/>
  <c r="BH105" i="7"/>
  <c r="BH106" i="7"/>
  <c r="BH107" i="7"/>
  <c r="BH108" i="7"/>
  <c r="BH109" i="7"/>
  <c r="BH110" i="7"/>
  <c r="BH111" i="7"/>
  <c r="BH112" i="7"/>
  <c r="BH113" i="7"/>
  <c r="BH114" i="7"/>
  <c r="BH115" i="7"/>
  <c r="BH116" i="7"/>
  <c r="BH117" i="7"/>
  <c r="BH118" i="7"/>
  <c r="BH119" i="7"/>
  <c r="BH120" i="7"/>
  <c r="BH121" i="7"/>
  <c r="BH122" i="7"/>
  <c r="BH123" i="7"/>
  <c r="BH124" i="7"/>
  <c r="BH125" i="7"/>
  <c r="BH126" i="7"/>
  <c r="BH127" i="7"/>
  <c r="BH128" i="7"/>
  <c r="BH129" i="7"/>
  <c r="BH130" i="7"/>
  <c r="BH131" i="7"/>
  <c r="BH132" i="7"/>
  <c r="BH133" i="7"/>
  <c r="BH134" i="7"/>
  <c r="BH135" i="7"/>
  <c r="BH136" i="7"/>
  <c r="BH137" i="7"/>
  <c r="BH138" i="7"/>
  <c r="BH139" i="7"/>
  <c r="BH140" i="7"/>
  <c r="BH141" i="7"/>
  <c r="BH142" i="7"/>
  <c r="BH143" i="7"/>
  <c r="BH144" i="7"/>
  <c r="BH145" i="7"/>
  <c r="BH146" i="7"/>
  <c r="BH147" i="7"/>
  <c r="BH148" i="7"/>
  <c r="BH149" i="7"/>
  <c r="BH150" i="7"/>
  <c r="BH151" i="7"/>
  <c r="BH152" i="7"/>
  <c r="BH153" i="7"/>
  <c r="BH154" i="7"/>
  <c r="BH155" i="7"/>
  <c r="BH156" i="7"/>
  <c r="BH157" i="7"/>
  <c r="BH158" i="7"/>
  <c r="BH159" i="7"/>
  <c r="BH160" i="7"/>
  <c r="BH161" i="7"/>
  <c r="BH162" i="7"/>
  <c r="BH163" i="7"/>
  <c r="BH164" i="7"/>
  <c r="BH165" i="7"/>
  <c r="BH166" i="7"/>
  <c r="BH167" i="7"/>
  <c r="BH168" i="7"/>
  <c r="BH169" i="7"/>
  <c r="BH170" i="7"/>
  <c r="BH171" i="7"/>
  <c r="BH172" i="7"/>
  <c r="BH173" i="7"/>
  <c r="BH174" i="7"/>
  <c r="BH175" i="7"/>
  <c r="BH176" i="7"/>
  <c r="BH177" i="7"/>
  <c r="BH178" i="7"/>
  <c r="BH179" i="7"/>
  <c r="BG4" i="7"/>
  <c r="BG5" i="7"/>
  <c r="BG6" i="7"/>
  <c r="BG7" i="7"/>
  <c r="BG8" i="7"/>
  <c r="BG9" i="7"/>
  <c r="BG10" i="7"/>
  <c r="BG11" i="7"/>
  <c r="BG12" i="7"/>
  <c r="BG13" i="7"/>
  <c r="BG14" i="7"/>
  <c r="BG15" i="7"/>
  <c r="BG16" i="7"/>
  <c r="BG17" i="7"/>
  <c r="BG18" i="7"/>
  <c r="BG19" i="7"/>
  <c r="BG20" i="7"/>
  <c r="BG21" i="7"/>
  <c r="BG22" i="7"/>
  <c r="BG23" i="7"/>
  <c r="BG24" i="7"/>
  <c r="BG25" i="7"/>
  <c r="BG26" i="7"/>
  <c r="BG27" i="7"/>
  <c r="BG28" i="7"/>
  <c r="BG29" i="7"/>
  <c r="BG30" i="7"/>
  <c r="BG31" i="7"/>
  <c r="BG32" i="7"/>
  <c r="BG33" i="7"/>
  <c r="BG34" i="7"/>
  <c r="BG35" i="7"/>
  <c r="BG36" i="7"/>
  <c r="BG37" i="7"/>
  <c r="BG38" i="7"/>
  <c r="BG39" i="7"/>
  <c r="BG40" i="7"/>
  <c r="BG41" i="7"/>
  <c r="BG42" i="7"/>
  <c r="BG43" i="7"/>
  <c r="BG44" i="7"/>
  <c r="BG45" i="7"/>
  <c r="BG46" i="7"/>
  <c r="BG47" i="7"/>
  <c r="BG48" i="7"/>
  <c r="BG49" i="7"/>
  <c r="BG50" i="7"/>
  <c r="BG51" i="7"/>
  <c r="BG52" i="7"/>
  <c r="BG53" i="7"/>
  <c r="BG54" i="7"/>
  <c r="BG55" i="7"/>
  <c r="BG56" i="7"/>
  <c r="BG57" i="7"/>
  <c r="BG58" i="7"/>
  <c r="BG59" i="7"/>
  <c r="BG60" i="7"/>
  <c r="BG61" i="7"/>
  <c r="BG62" i="7"/>
  <c r="BG63" i="7"/>
  <c r="BG64" i="7"/>
  <c r="BG65" i="7"/>
  <c r="BG66" i="7"/>
  <c r="BG67" i="7"/>
  <c r="BG68" i="7"/>
  <c r="BG69" i="7"/>
  <c r="BG70" i="7"/>
  <c r="BG71" i="7"/>
  <c r="BG72" i="7"/>
  <c r="BG73" i="7"/>
  <c r="BG74" i="7"/>
  <c r="BG75" i="7"/>
  <c r="BG76" i="7"/>
  <c r="BG77" i="7"/>
  <c r="BG78" i="7"/>
  <c r="BG79" i="7"/>
  <c r="BG80" i="7"/>
  <c r="BG81" i="7"/>
  <c r="BG82" i="7"/>
  <c r="BG83" i="7"/>
  <c r="BG84" i="7"/>
  <c r="BG85" i="7"/>
  <c r="BG86" i="7"/>
  <c r="BG87" i="7"/>
  <c r="BG88" i="7"/>
  <c r="BG89" i="7"/>
  <c r="BG90" i="7"/>
  <c r="BG91" i="7"/>
  <c r="BG92" i="7"/>
  <c r="BG93" i="7"/>
  <c r="BG94" i="7"/>
  <c r="BG95" i="7"/>
  <c r="BG96" i="7"/>
  <c r="BG97" i="7"/>
  <c r="BG98" i="7"/>
  <c r="BG99" i="7"/>
  <c r="BG100" i="7"/>
  <c r="BG101" i="7"/>
  <c r="BG102" i="7"/>
  <c r="BG103" i="7"/>
  <c r="BG104" i="7"/>
  <c r="BG105" i="7"/>
  <c r="BG106" i="7"/>
  <c r="BG107" i="7"/>
  <c r="BG108" i="7"/>
  <c r="BG109" i="7"/>
  <c r="BG110" i="7"/>
  <c r="BG111" i="7"/>
  <c r="BG112" i="7"/>
  <c r="BG113" i="7"/>
  <c r="BG114" i="7"/>
  <c r="BG115" i="7"/>
  <c r="BG116" i="7"/>
  <c r="BG117" i="7"/>
  <c r="BG118" i="7"/>
  <c r="BG119" i="7"/>
  <c r="BG120" i="7"/>
  <c r="BG121" i="7"/>
  <c r="BG122" i="7"/>
  <c r="BG123" i="7"/>
  <c r="BG124" i="7"/>
  <c r="BG125" i="7"/>
  <c r="BG126" i="7"/>
  <c r="BG127" i="7"/>
  <c r="BG128" i="7"/>
  <c r="BG129" i="7"/>
  <c r="BG130" i="7"/>
  <c r="BG131" i="7"/>
  <c r="BG132" i="7"/>
  <c r="BG133" i="7"/>
  <c r="BG134" i="7"/>
  <c r="BG135" i="7"/>
  <c r="BG136" i="7"/>
  <c r="BG137" i="7"/>
  <c r="BG138" i="7"/>
  <c r="BG139" i="7"/>
  <c r="BG140" i="7"/>
  <c r="BG141" i="7"/>
  <c r="BG142" i="7"/>
  <c r="BG143" i="7"/>
  <c r="BG144" i="7"/>
  <c r="BG145" i="7"/>
  <c r="BG146" i="7"/>
  <c r="BG147" i="7"/>
  <c r="BG148" i="7"/>
  <c r="BG149" i="7"/>
  <c r="BG150" i="7"/>
  <c r="BG151" i="7"/>
  <c r="BG152" i="7"/>
  <c r="BG153" i="7"/>
  <c r="BG154" i="7"/>
  <c r="BG155" i="7"/>
  <c r="BG156" i="7"/>
  <c r="BG157" i="7"/>
  <c r="BG158" i="7"/>
  <c r="BG159" i="7"/>
  <c r="BG160" i="7"/>
  <c r="BG161" i="7"/>
  <c r="BG162" i="7"/>
  <c r="BG163" i="7"/>
  <c r="BG164" i="7"/>
  <c r="BG165" i="7"/>
  <c r="BG166" i="7"/>
  <c r="BG167" i="7"/>
  <c r="BG168" i="7"/>
  <c r="BG169" i="7"/>
  <c r="BG170" i="7"/>
  <c r="BG171" i="7"/>
  <c r="BG172" i="7"/>
  <c r="BG173" i="7"/>
  <c r="BG174" i="7"/>
  <c r="BG175" i="7"/>
  <c r="BG176" i="7"/>
  <c r="BG177" i="7"/>
  <c r="BG178" i="7"/>
  <c r="BG179" i="7"/>
  <c r="BF4" i="7"/>
  <c r="BF5" i="7"/>
  <c r="BF6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32" i="7"/>
  <c r="BF33" i="7"/>
  <c r="BF34" i="7"/>
  <c r="BF35" i="7"/>
  <c r="BF36" i="7"/>
  <c r="BF37" i="7"/>
  <c r="BF38" i="7"/>
  <c r="BF39" i="7"/>
  <c r="BF40" i="7"/>
  <c r="BF41" i="7"/>
  <c r="BF42" i="7"/>
  <c r="BF43" i="7"/>
  <c r="BF44" i="7"/>
  <c r="BF45" i="7"/>
  <c r="BF46" i="7"/>
  <c r="BF47" i="7"/>
  <c r="BF48" i="7"/>
  <c r="BF49" i="7"/>
  <c r="BF50" i="7"/>
  <c r="BF51" i="7"/>
  <c r="BF52" i="7"/>
  <c r="BF53" i="7"/>
  <c r="BF54" i="7"/>
  <c r="BF55" i="7"/>
  <c r="BF56" i="7"/>
  <c r="BF57" i="7"/>
  <c r="BF58" i="7"/>
  <c r="BF59" i="7"/>
  <c r="BF60" i="7"/>
  <c r="BF61" i="7"/>
  <c r="BF62" i="7"/>
  <c r="BF63" i="7"/>
  <c r="BF64" i="7"/>
  <c r="BF65" i="7"/>
  <c r="BF66" i="7"/>
  <c r="BF67" i="7"/>
  <c r="BF68" i="7"/>
  <c r="BF69" i="7"/>
  <c r="BF70" i="7"/>
  <c r="BF71" i="7"/>
  <c r="BF72" i="7"/>
  <c r="BF73" i="7"/>
  <c r="BF74" i="7"/>
  <c r="BF75" i="7"/>
  <c r="BF76" i="7"/>
  <c r="BF77" i="7"/>
  <c r="BF78" i="7"/>
  <c r="BF79" i="7"/>
  <c r="BF80" i="7"/>
  <c r="BF81" i="7"/>
  <c r="BF82" i="7"/>
  <c r="BF83" i="7"/>
  <c r="BF84" i="7"/>
  <c r="BF85" i="7"/>
  <c r="BF86" i="7"/>
  <c r="BF87" i="7"/>
  <c r="BF88" i="7"/>
  <c r="BF89" i="7"/>
  <c r="BF90" i="7"/>
  <c r="BF91" i="7"/>
  <c r="BF92" i="7"/>
  <c r="BF93" i="7"/>
  <c r="BF94" i="7"/>
  <c r="BF95" i="7"/>
  <c r="BF96" i="7"/>
  <c r="BF97" i="7"/>
  <c r="BF98" i="7"/>
  <c r="BF99" i="7"/>
  <c r="BF100" i="7"/>
  <c r="BF101" i="7"/>
  <c r="BF102" i="7"/>
  <c r="BF103" i="7"/>
  <c r="BF104" i="7"/>
  <c r="BF105" i="7"/>
  <c r="BF106" i="7"/>
  <c r="BF107" i="7"/>
  <c r="BF108" i="7"/>
  <c r="BF109" i="7"/>
  <c r="BF110" i="7"/>
  <c r="BF111" i="7"/>
  <c r="BF112" i="7"/>
  <c r="BF113" i="7"/>
  <c r="BF114" i="7"/>
  <c r="BF115" i="7"/>
  <c r="BF116" i="7"/>
  <c r="BF117" i="7"/>
  <c r="BF118" i="7"/>
  <c r="BF119" i="7"/>
  <c r="BF120" i="7"/>
  <c r="BF121" i="7"/>
  <c r="BF122" i="7"/>
  <c r="BF123" i="7"/>
  <c r="BF124" i="7"/>
  <c r="BF125" i="7"/>
  <c r="BF126" i="7"/>
  <c r="BF127" i="7"/>
  <c r="BF128" i="7"/>
  <c r="BF129" i="7"/>
  <c r="BF130" i="7"/>
  <c r="BF131" i="7"/>
  <c r="BF132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5" i="7"/>
  <c r="BF146" i="7"/>
  <c r="BF147" i="7"/>
  <c r="BF148" i="7"/>
  <c r="BF149" i="7"/>
  <c r="BF150" i="7"/>
  <c r="BF151" i="7"/>
  <c r="BF152" i="7"/>
  <c r="BF153" i="7"/>
  <c r="BF154" i="7"/>
  <c r="BF155" i="7"/>
  <c r="BF156" i="7"/>
  <c r="BF157" i="7"/>
  <c r="BF158" i="7"/>
  <c r="BF159" i="7"/>
  <c r="BF160" i="7"/>
  <c r="BF161" i="7"/>
  <c r="BF162" i="7"/>
  <c r="BF163" i="7"/>
  <c r="BF164" i="7"/>
  <c r="BF165" i="7"/>
  <c r="BF166" i="7"/>
  <c r="BF167" i="7"/>
  <c r="BF168" i="7"/>
  <c r="BF169" i="7"/>
  <c r="BF170" i="7"/>
  <c r="BF171" i="7"/>
  <c r="BF172" i="7"/>
  <c r="BF173" i="7"/>
  <c r="BF174" i="7"/>
  <c r="BF175" i="7"/>
  <c r="BF176" i="7"/>
  <c r="BF177" i="7"/>
  <c r="BF178" i="7"/>
  <c r="BF179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E33" i="7"/>
  <c r="BE34" i="7"/>
  <c r="BE35" i="7"/>
  <c r="BE36" i="7"/>
  <c r="BE37" i="7"/>
  <c r="BE38" i="7"/>
  <c r="BE39" i="7"/>
  <c r="BE40" i="7"/>
  <c r="BE41" i="7"/>
  <c r="BE42" i="7"/>
  <c r="BE43" i="7"/>
  <c r="BE44" i="7"/>
  <c r="BE45" i="7"/>
  <c r="BE46" i="7"/>
  <c r="BE47" i="7"/>
  <c r="BE48" i="7"/>
  <c r="BE49" i="7"/>
  <c r="BE50" i="7"/>
  <c r="BE51" i="7"/>
  <c r="BE52" i="7"/>
  <c r="BE53" i="7"/>
  <c r="BE54" i="7"/>
  <c r="BE55" i="7"/>
  <c r="BE56" i="7"/>
  <c r="BE57" i="7"/>
  <c r="BE58" i="7"/>
  <c r="BE59" i="7"/>
  <c r="BE60" i="7"/>
  <c r="BE61" i="7"/>
  <c r="BE62" i="7"/>
  <c r="BE63" i="7"/>
  <c r="BE64" i="7"/>
  <c r="BE65" i="7"/>
  <c r="BE66" i="7"/>
  <c r="BE67" i="7"/>
  <c r="BE68" i="7"/>
  <c r="BE69" i="7"/>
  <c r="BE70" i="7"/>
  <c r="BE71" i="7"/>
  <c r="BE72" i="7"/>
  <c r="BE73" i="7"/>
  <c r="BE74" i="7"/>
  <c r="BE75" i="7"/>
  <c r="BE76" i="7"/>
  <c r="BE77" i="7"/>
  <c r="BE78" i="7"/>
  <c r="BE79" i="7"/>
  <c r="BE80" i="7"/>
  <c r="BE81" i="7"/>
  <c r="BE82" i="7"/>
  <c r="BE83" i="7"/>
  <c r="BE84" i="7"/>
  <c r="BE85" i="7"/>
  <c r="BE86" i="7"/>
  <c r="BE87" i="7"/>
  <c r="BE88" i="7"/>
  <c r="BE89" i="7"/>
  <c r="BE90" i="7"/>
  <c r="BE91" i="7"/>
  <c r="BE92" i="7"/>
  <c r="BE93" i="7"/>
  <c r="BE94" i="7"/>
  <c r="BE95" i="7"/>
  <c r="BE96" i="7"/>
  <c r="BE97" i="7"/>
  <c r="BE98" i="7"/>
  <c r="BE99" i="7"/>
  <c r="BE100" i="7"/>
  <c r="BE101" i="7"/>
  <c r="BE102" i="7"/>
  <c r="BE103" i="7"/>
  <c r="BE104" i="7"/>
  <c r="BE105" i="7"/>
  <c r="BE106" i="7"/>
  <c r="BE107" i="7"/>
  <c r="BE108" i="7"/>
  <c r="BE109" i="7"/>
  <c r="BE110" i="7"/>
  <c r="BE111" i="7"/>
  <c r="BE112" i="7"/>
  <c r="BE113" i="7"/>
  <c r="BE114" i="7"/>
  <c r="BE115" i="7"/>
  <c r="BE116" i="7"/>
  <c r="BE117" i="7"/>
  <c r="BE118" i="7"/>
  <c r="BE119" i="7"/>
  <c r="BE120" i="7"/>
  <c r="BE121" i="7"/>
  <c r="BE122" i="7"/>
  <c r="BE123" i="7"/>
  <c r="BE124" i="7"/>
  <c r="BE125" i="7"/>
  <c r="BE126" i="7"/>
  <c r="BE127" i="7"/>
  <c r="BE128" i="7"/>
  <c r="BE129" i="7"/>
  <c r="BE130" i="7"/>
  <c r="BE131" i="7"/>
  <c r="BE132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5" i="7"/>
  <c r="BE146" i="7"/>
  <c r="BE147" i="7"/>
  <c r="BE148" i="7"/>
  <c r="BE149" i="7"/>
  <c r="BE150" i="7"/>
  <c r="BE151" i="7"/>
  <c r="BE152" i="7"/>
  <c r="BE153" i="7"/>
  <c r="BE154" i="7"/>
  <c r="BE155" i="7"/>
  <c r="BE156" i="7"/>
  <c r="BE157" i="7"/>
  <c r="BE158" i="7"/>
  <c r="BE159" i="7"/>
  <c r="BE160" i="7"/>
  <c r="BE161" i="7"/>
  <c r="BE162" i="7"/>
  <c r="BE163" i="7"/>
  <c r="BE164" i="7"/>
  <c r="BE165" i="7"/>
  <c r="BE166" i="7"/>
  <c r="BE167" i="7"/>
  <c r="BE168" i="7"/>
  <c r="BE169" i="7"/>
  <c r="BE170" i="7"/>
  <c r="BE171" i="7"/>
  <c r="BE172" i="7"/>
  <c r="BE173" i="7"/>
  <c r="BE174" i="7"/>
  <c r="BE175" i="7"/>
  <c r="BE176" i="7"/>
  <c r="BE177" i="7"/>
  <c r="BE178" i="7"/>
  <c r="BE179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34" i="7"/>
  <c r="BD35" i="7"/>
  <c r="BD36" i="7"/>
  <c r="BD37" i="7"/>
  <c r="BD38" i="7"/>
  <c r="BD39" i="7"/>
  <c r="BD40" i="7"/>
  <c r="BD41" i="7"/>
  <c r="BD42" i="7"/>
  <c r="BD43" i="7"/>
  <c r="BD44" i="7"/>
  <c r="BD45" i="7"/>
  <c r="BD46" i="7"/>
  <c r="BD47" i="7"/>
  <c r="BD48" i="7"/>
  <c r="BD49" i="7"/>
  <c r="BD50" i="7"/>
  <c r="BD51" i="7"/>
  <c r="BD52" i="7"/>
  <c r="BD53" i="7"/>
  <c r="BD54" i="7"/>
  <c r="BD55" i="7"/>
  <c r="BD56" i="7"/>
  <c r="BD57" i="7"/>
  <c r="BD58" i="7"/>
  <c r="BD59" i="7"/>
  <c r="BD60" i="7"/>
  <c r="BD61" i="7"/>
  <c r="BD62" i="7"/>
  <c r="BD63" i="7"/>
  <c r="BD64" i="7"/>
  <c r="BD65" i="7"/>
  <c r="BD66" i="7"/>
  <c r="BD67" i="7"/>
  <c r="BD68" i="7"/>
  <c r="BD69" i="7"/>
  <c r="BD70" i="7"/>
  <c r="BD71" i="7"/>
  <c r="BD72" i="7"/>
  <c r="BD73" i="7"/>
  <c r="BD74" i="7"/>
  <c r="BD75" i="7"/>
  <c r="BD76" i="7"/>
  <c r="BD77" i="7"/>
  <c r="BD78" i="7"/>
  <c r="BD79" i="7"/>
  <c r="BD80" i="7"/>
  <c r="BD81" i="7"/>
  <c r="BD82" i="7"/>
  <c r="BD83" i="7"/>
  <c r="BD84" i="7"/>
  <c r="BD85" i="7"/>
  <c r="BD86" i="7"/>
  <c r="BD87" i="7"/>
  <c r="BD88" i="7"/>
  <c r="BD89" i="7"/>
  <c r="BD90" i="7"/>
  <c r="BD91" i="7"/>
  <c r="BD92" i="7"/>
  <c r="BD93" i="7"/>
  <c r="BD94" i="7"/>
  <c r="BD95" i="7"/>
  <c r="BD96" i="7"/>
  <c r="BD97" i="7"/>
  <c r="BD98" i="7"/>
  <c r="BD99" i="7"/>
  <c r="BD100" i="7"/>
  <c r="BD101" i="7"/>
  <c r="BD102" i="7"/>
  <c r="BD103" i="7"/>
  <c r="BD104" i="7"/>
  <c r="BD105" i="7"/>
  <c r="BD106" i="7"/>
  <c r="BD107" i="7"/>
  <c r="BD108" i="7"/>
  <c r="BD109" i="7"/>
  <c r="BD110" i="7"/>
  <c r="BD111" i="7"/>
  <c r="BD112" i="7"/>
  <c r="BD113" i="7"/>
  <c r="BD114" i="7"/>
  <c r="BD115" i="7"/>
  <c r="BD116" i="7"/>
  <c r="BD117" i="7"/>
  <c r="BD118" i="7"/>
  <c r="BD119" i="7"/>
  <c r="BD120" i="7"/>
  <c r="BD121" i="7"/>
  <c r="BD122" i="7"/>
  <c r="BD123" i="7"/>
  <c r="BD124" i="7"/>
  <c r="BD125" i="7"/>
  <c r="BD126" i="7"/>
  <c r="BD127" i="7"/>
  <c r="BD128" i="7"/>
  <c r="BD129" i="7"/>
  <c r="BD130" i="7"/>
  <c r="BD131" i="7"/>
  <c r="BD132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5" i="7"/>
  <c r="BD146" i="7"/>
  <c r="BD147" i="7"/>
  <c r="BD148" i="7"/>
  <c r="BD149" i="7"/>
  <c r="BD150" i="7"/>
  <c r="BD151" i="7"/>
  <c r="BD152" i="7"/>
  <c r="BD153" i="7"/>
  <c r="BD154" i="7"/>
  <c r="BD155" i="7"/>
  <c r="BD156" i="7"/>
  <c r="BD157" i="7"/>
  <c r="BD158" i="7"/>
  <c r="BD159" i="7"/>
  <c r="BD160" i="7"/>
  <c r="BD161" i="7"/>
  <c r="BD162" i="7"/>
  <c r="BD163" i="7"/>
  <c r="BD164" i="7"/>
  <c r="BD165" i="7"/>
  <c r="BD166" i="7"/>
  <c r="BD167" i="7"/>
  <c r="BD168" i="7"/>
  <c r="BD169" i="7"/>
  <c r="BD170" i="7"/>
  <c r="BD171" i="7"/>
  <c r="BD172" i="7"/>
  <c r="BD173" i="7"/>
  <c r="BD174" i="7"/>
  <c r="BD175" i="7"/>
  <c r="BD176" i="7"/>
  <c r="BD177" i="7"/>
  <c r="BD178" i="7"/>
  <c r="BD179" i="7"/>
  <c r="BC4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C33" i="7"/>
  <c r="BC34" i="7"/>
  <c r="BC35" i="7"/>
  <c r="BC36" i="7"/>
  <c r="BC37" i="7"/>
  <c r="BC38" i="7"/>
  <c r="BC39" i="7"/>
  <c r="BC40" i="7"/>
  <c r="BC41" i="7"/>
  <c r="BC42" i="7"/>
  <c r="BC43" i="7"/>
  <c r="BC44" i="7"/>
  <c r="BC45" i="7"/>
  <c r="BC46" i="7"/>
  <c r="BC47" i="7"/>
  <c r="BC48" i="7"/>
  <c r="BC49" i="7"/>
  <c r="BC50" i="7"/>
  <c r="BC51" i="7"/>
  <c r="BC52" i="7"/>
  <c r="BC53" i="7"/>
  <c r="BC54" i="7"/>
  <c r="BC55" i="7"/>
  <c r="BC56" i="7"/>
  <c r="BC57" i="7"/>
  <c r="BC58" i="7"/>
  <c r="BC59" i="7"/>
  <c r="BC60" i="7"/>
  <c r="BC61" i="7"/>
  <c r="BC62" i="7"/>
  <c r="BC63" i="7"/>
  <c r="BC64" i="7"/>
  <c r="BC65" i="7"/>
  <c r="BC66" i="7"/>
  <c r="BC67" i="7"/>
  <c r="BC68" i="7"/>
  <c r="BC69" i="7"/>
  <c r="BC70" i="7"/>
  <c r="BC71" i="7"/>
  <c r="BC72" i="7"/>
  <c r="BC73" i="7"/>
  <c r="BC74" i="7"/>
  <c r="BC75" i="7"/>
  <c r="BC76" i="7"/>
  <c r="BC77" i="7"/>
  <c r="BC78" i="7"/>
  <c r="BC79" i="7"/>
  <c r="BC80" i="7"/>
  <c r="BC81" i="7"/>
  <c r="BC82" i="7"/>
  <c r="BC83" i="7"/>
  <c r="BC84" i="7"/>
  <c r="BC85" i="7"/>
  <c r="BC86" i="7"/>
  <c r="BC87" i="7"/>
  <c r="BC88" i="7"/>
  <c r="BC89" i="7"/>
  <c r="BC90" i="7"/>
  <c r="BC91" i="7"/>
  <c r="BC92" i="7"/>
  <c r="BC93" i="7"/>
  <c r="BC94" i="7"/>
  <c r="BC95" i="7"/>
  <c r="BC96" i="7"/>
  <c r="BC97" i="7"/>
  <c r="BC98" i="7"/>
  <c r="BC99" i="7"/>
  <c r="BC100" i="7"/>
  <c r="BC101" i="7"/>
  <c r="BC102" i="7"/>
  <c r="BC103" i="7"/>
  <c r="BC104" i="7"/>
  <c r="BC105" i="7"/>
  <c r="BC106" i="7"/>
  <c r="BC107" i="7"/>
  <c r="BC108" i="7"/>
  <c r="BC109" i="7"/>
  <c r="BC110" i="7"/>
  <c r="BC111" i="7"/>
  <c r="BC112" i="7"/>
  <c r="BC113" i="7"/>
  <c r="BC114" i="7"/>
  <c r="BC115" i="7"/>
  <c r="BC116" i="7"/>
  <c r="BC117" i="7"/>
  <c r="BC118" i="7"/>
  <c r="BC119" i="7"/>
  <c r="BC120" i="7"/>
  <c r="BC121" i="7"/>
  <c r="BC122" i="7"/>
  <c r="BC123" i="7"/>
  <c r="BC124" i="7"/>
  <c r="BC125" i="7"/>
  <c r="BC126" i="7"/>
  <c r="BC127" i="7"/>
  <c r="BC128" i="7"/>
  <c r="BC129" i="7"/>
  <c r="BC130" i="7"/>
  <c r="BC131" i="7"/>
  <c r="BC132" i="7"/>
  <c r="BC133" i="7"/>
  <c r="BC134" i="7"/>
  <c r="BC135" i="7"/>
  <c r="BC136" i="7"/>
  <c r="BC137" i="7"/>
  <c r="BC138" i="7"/>
  <c r="BC139" i="7"/>
  <c r="BC140" i="7"/>
  <c r="BC141" i="7"/>
  <c r="BC142" i="7"/>
  <c r="BC143" i="7"/>
  <c r="BC144" i="7"/>
  <c r="BC145" i="7"/>
  <c r="BC146" i="7"/>
  <c r="BC147" i="7"/>
  <c r="BC148" i="7"/>
  <c r="BC149" i="7"/>
  <c r="BC150" i="7"/>
  <c r="BC151" i="7"/>
  <c r="BC152" i="7"/>
  <c r="BC153" i="7"/>
  <c r="BC154" i="7"/>
  <c r="BC155" i="7"/>
  <c r="BC156" i="7"/>
  <c r="BC157" i="7"/>
  <c r="BC158" i="7"/>
  <c r="BC159" i="7"/>
  <c r="BC160" i="7"/>
  <c r="BC161" i="7"/>
  <c r="BC162" i="7"/>
  <c r="BC163" i="7"/>
  <c r="BC164" i="7"/>
  <c r="BC165" i="7"/>
  <c r="BC166" i="7"/>
  <c r="BC167" i="7"/>
  <c r="BC168" i="7"/>
  <c r="BC169" i="7"/>
  <c r="BC170" i="7"/>
  <c r="BC171" i="7"/>
  <c r="BC172" i="7"/>
  <c r="BC173" i="7"/>
  <c r="BC174" i="7"/>
  <c r="BC175" i="7"/>
  <c r="BC176" i="7"/>
  <c r="BC177" i="7"/>
  <c r="BC178" i="7"/>
  <c r="BC179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41" i="7"/>
  <c r="BB42" i="7"/>
  <c r="BB43" i="7"/>
  <c r="BB44" i="7"/>
  <c r="BB45" i="7"/>
  <c r="BB46" i="7"/>
  <c r="BB47" i="7"/>
  <c r="BB48" i="7"/>
  <c r="BB49" i="7"/>
  <c r="BB50" i="7"/>
  <c r="BB51" i="7"/>
  <c r="BB52" i="7"/>
  <c r="BB53" i="7"/>
  <c r="BB54" i="7"/>
  <c r="BB55" i="7"/>
  <c r="BB56" i="7"/>
  <c r="BB57" i="7"/>
  <c r="BB58" i="7"/>
  <c r="BB59" i="7"/>
  <c r="BB60" i="7"/>
  <c r="BB61" i="7"/>
  <c r="BB62" i="7"/>
  <c r="BB63" i="7"/>
  <c r="BB64" i="7"/>
  <c r="BB65" i="7"/>
  <c r="BB66" i="7"/>
  <c r="BB67" i="7"/>
  <c r="BB68" i="7"/>
  <c r="BB69" i="7"/>
  <c r="BB70" i="7"/>
  <c r="BB71" i="7"/>
  <c r="BB72" i="7"/>
  <c r="BB73" i="7"/>
  <c r="BB74" i="7"/>
  <c r="BB75" i="7"/>
  <c r="BB76" i="7"/>
  <c r="BB77" i="7"/>
  <c r="BB78" i="7"/>
  <c r="BB79" i="7"/>
  <c r="BB80" i="7"/>
  <c r="BB81" i="7"/>
  <c r="BB82" i="7"/>
  <c r="BB83" i="7"/>
  <c r="BB84" i="7"/>
  <c r="BB85" i="7"/>
  <c r="BB86" i="7"/>
  <c r="BB87" i="7"/>
  <c r="BB88" i="7"/>
  <c r="BB89" i="7"/>
  <c r="BB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B103" i="7"/>
  <c r="BB104" i="7"/>
  <c r="BB105" i="7"/>
  <c r="BB106" i="7"/>
  <c r="BB107" i="7"/>
  <c r="BB108" i="7"/>
  <c r="BB109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126" i="7"/>
  <c r="BB127" i="7"/>
  <c r="BB128" i="7"/>
  <c r="BB129" i="7"/>
  <c r="BB130" i="7"/>
  <c r="BB131" i="7"/>
  <c r="BB132" i="7"/>
  <c r="BB133" i="7"/>
  <c r="BB134" i="7"/>
  <c r="BB135" i="7"/>
  <c r="BB136" i="7"/>
  <c r="BB137" i="7"/>
  <c r="BB138" i="7"/>
  <c r="BB139" i="7"/>
  <c r="BB140" i="7"/>
  <c r="BB141" i="7"/>
  <c r="BB142" i="7"/>
  <c r="BB143" i="7"/>
  <c r="BB144" i="7"/>
  <c r="BB145" i="7"/>
  <c r="BB146" i="7"/>
  <c r="BB147" i="7"/>
  <c r="BB148" i="7"/>
  <c r="BB149" i="7"/>
  <c r="BB150" i="7"/>
  <c r="BB151" i="7"/>
  <c r="BB152" i="7"/>
  <c r="BB153" i="7"/>
  <c r="BB154" i="7"/>
  <c r="BB155" i="7"/>
  <c r="BB156" i="7"/>
  <c r="BB157" i="7"/>
  <c r="BB158" i="7"/>
  <c r="BB159" i="7"/>
  <c r="BB160" i="7"/>
  <c r="BB161" i="7"/>
  <c r="BB162" i="7"/>
  <c r="BB163" i="7"/>
  <c r="BB164" i="7"/>
  <c r="BB165" i="7"/>
  <c r="BB166" i="7"/>
  <c r="BB167" i="7"/>
  <c r="BB168" i="7"/>
  <c r="BB169" i="7"/>
  <c r="BB170" i="7"/>
  <c r="BB171" i="7"/>
  <c r="BB172" i="7"/>
  <c r="BB173" i="7"/>
  <c r="BB174" i="7"/>
  <c r="BB175" i="7"/>
  <c r="BB176" i="7"/>
  <c r="BB177" i="7"/>
  <c r="BB178" i="7"/>
  <c r="BB179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BA33" i="7"/>
  <c r="BA34" i="7"/>
  <c r="BA35" i="7"/>
  <c r="BA36" i="7"/>
  <c r="BA37" i="7"/>
  <c r="BA38" i="7"/>
  <c r="BA39" i="7"/>
  <c r="BA40" i="7"/>
  <c r="BA41" i="7"/>
  <c r="BA42" i="7"/>
  <c r="BA43" i="7"/>
  <c r="BA44" i="7"/>
  <c r="BA45" i="7"/>
  <c r="BA46" i="7"/>
  <c r="BA47" i="7"/>
  <c r="BA48" i="7"/>
  <c r="BA49" i="7"/>
  <c r="BA50" i="7"/>
  <c r="BA51" i="7"/>
  <c r="BA52" i="7"/>
  <c r="BA53" i="7"/>
  <c r="BA54" i="7"/>
  <c r="BA55" i="7"/>
  <c r="BA56" i="7"/>
  <c r="BA57" i="7"/>
  <c r="BA58" i="7"/>
  <c r="BA59" i="7"/>
  <c r="BA60" i="7"/>
  <c r="BA61" i="7"/>
  <c r="BA62" i="7"/>
  <c r="BA63" i="7"/>
  <c r="BA64" i="7"/>
  <c r="BA65" i="7"/>
  <c r="BA66" i="7"/>
  <c r="BA67" i="7"/>
  <c r="BA68" i="7"/>
  <c r="BA69" i="7"/>
  <c r="BA70" i="7"/>
  <c r="BA71" i="7"/>
  <c r="BA72" i="7"/>
  <c r="BA73" i="7"/>
  <c r="BA74" i="7"/>
  <c r="BA75" i="7"/>
  <c r="BA76" i="7"/>
  <c r="BA77" i="7"/>
  <c r="BA78" i="7"/>
  <c r="BA79" i="7"/>
  <c r="BA80" i="7"/>
  <c r="BA81" i="7"/>
  <c r="BA82" i="7"/>
  <c r="BA83" i="7"/>
  <c r="BA84" i="7"/>
  <c r="BA85" i="7"/>
  <c r="BA86" i="7"/>
  <c r="BA87" i="7"/>
  <c r="BA88" i="7"/>
  <c r="BA89" i="7"/>
  <c r="BA90" i="7"/>
  <c r="BA91" i="7"/>
  <c r="BA92" i="7"/>
  <c r="BA93" i="7"/>
  <c r="BA94" i="7"/>
  <c r="BA95" i="7"/>
  <c r="BA96" i="7"/>
  <c r="BA97" i="7"/>
  <c r="BA98" i="7"/>
  <c r="BA99" i="7"/>
  <c r="BA100" i="7"/>
  <c r="BA101" i="7"/>
  <c r="BA102" i="7"/>
  <c r="BA103" i="7"/>
  <c r="BA104" i="7"/>
  <c r="BA105" i="7"/>
  <c r="BA106" i="7"/>
  <c r="BA107" i="7"/>
  <c r="BA108" i="7"/>
  <c r="BA109" i="7"/>
  <c r="BA110" i="7"/>
  <c r="BA111" i="7"/>
  <c r="BA112" i="7"/>
  <c r="BA113" i="7"/>
  <c r="BA114" i="7"/>
  <c r="BA115" i="7"/>
  <c r="BA116" i="7"/>
  <c r="BA117" i="7"/>
  <c r="BA118" i="7"/>
  <c r="BA119" i="7"/>
  <c r="BA120" i="7"/>
  <c r="BA121" i="7"/>
  <c r="BA122" i="7"/>
  <c r="BA123" i="7"/>
  <c r="BA124" i="7"/>
  <c r="BA125" i="7"/>
  <c r="BA126" i="7"/>
  <c r="BA127" i="7"/>
  <c r="BA128" i="7"/>
  <c r="BA129" i="7"/>
  <c r="BA130" i="7"/>
  <c r="BA131" i="7"/>
  <c r="BA132" i="7"/>
  <c r="BA133" i="7"/>
  <c r="BA134" i="7"/>
  <c r="BA135" i="7"/>
  <c r="BA136" i="7"/>
  <c r="BA137" i="7"/>
  <c r="BA138" i="7"/>
  <c r="BA139" i="7"/>
  <c r="BA140" i="7"/>
  <c r="BA141" i="7"/>
  <c r="BA142" i="7"/>
  <c r="BA143" i="7"/>
  <c r="BA144" i="7"/>
  <c r="BA145" i="7"/>
  <c r="BA146" i="7"/>
  <c r="BA147" i="7"/>
  <c r="BA148" i="7"/>
  <c r="BA149" i="7"/>
  <c r="BA150" i="7"/>
  <c r="BA151" i="7"/>
  <c r="BA152" i="7"/>
  <c r="BA153" i="7"/>
  <c r="BA154" i="7"/>
  <c r="BA155" i="7"/>
  <c r="BA156" i="7"/>
  <c r="BA157" i="7"/>
  <c r="BA158" i="7"/>
  <c r="BA159" i="7"/>
  <c r="BA160" i="7"/>
  <c r="BA161" i="7"/>
  <c r="BA162" i="7"/>
  <c r="BA163" i="7"/>
  <c r="BA164" i="7"/>
  <c r="BA165" i="7"/>
  <c r="BA166" i="7"/>
  <c r="BA167" i="7"/>
  <c r="BA168" i="7"/>
  <c r="BA169" i="7"/>
  <c r="BA170" i="7"/>
  <c r="BA171" i="7"/>
  <c r="BA172" i="7"/>
  <c r="BA173" i="7"/>
  <c r="BA174" i="7"/>
  <c r="BA175" i="7"/>
  <c r="BA176" i="7"/>
  <c r="BA177" i="7"/>
  <c r="BA178" i="7"/>
  <c r="BA179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Z24" i="7" s="1"/>
  <c r="AY25" i="7"/>
  <c r="AY26" i="7"/>
  <c r="AY27" i="7"/>
  <c r="AY28" i="7"/>
  <c r="AY29" i="7"/>
  <c r="AY30" i="7"/>
  <c r="AY31" i="7"/>
  <c r="AY32" i="7"/>
  <c r="AY33" i="7"/>
  <c r="AY34" i="7"/>
  <c r="AY35" i="7"/>
  <c r="AY36" i="7"/>
  <c r="AY37" i="7"/>
  <c r="AY38" i="7"/>
  <c r="AY39" i="7"/>
  <c r="AY40" i="7"/>
  <c r="AY41" i="7"/>
  <c r="AY42" i="7"/>
  <c r="AY43" i="7"/>
  <c r="AY44" i="7"/>
  <c r="AY45" i="7"/>
  <c r="AY46" i="7"/>
  <c r="AY47" i="7"/>
  <c r="AY48" i="7"/>
  <c r="AY49" i="7"/>
  <c r="AY50" i="7"/>
  <c r="AY51" i="7"/>
  <c r="AY52" i="7"/>
  <c r="AY53" i="7"/>
  <c r="AY54" i="7"/>
  <c r="AY55" i="7"/>
  <c r="AY56" i="7"/>
  <c r="AY57" i="7"/>
  <c r="AY58" i="7"/>
  <c r="AY59" i="7"/>
  <c r="AY60" i="7"/>
  <c r="AY61" i="7"/>
  <c r="AY62" i="7"/>
  <c r="AY63" i="7"/>
  <c r="AY64" i="7"/>
  <c r="AY65" i="7"/>
  <c r="AY66" i="7"/>
  <c r="AY67" i="7"/>
  <c r="AY68" i="7"/>
  <c r="AY69" i="7"/>
  <c r="AY70" i="7"/>
  <c r="AY71" i="7"/>
  <c r="AY72" i="7"/>
  <c r="AY73" i="7"/>
  <c r="AY74" i="7"/>
  <c r="AY75" i="7"/>
  <c r="AY76" i="7"/>
  <c r="AY77" i="7"/>
  <c r="AY78" i="7"/>
  <c r="AY79" i="7"/>
  <c r="AY80" i="7"/>
  <c r="AY81" i="7"/>
  <c r="AY82" i="7"/>
  <c r="AY83" i="7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132" i="7"/>
  <c r="AY133" i="7"/>
  <c r="AY134" i="7"/>
  <c r="AY135" i="7"/>
  <c r="AY136" i="7"/>
  <c r="AY137" i="7"/>
  <c r="AY138" i="7"/>
  <c r="AY139" i="7"/>
  <c r="AY140" i="7"/>
  <c r="AY141" i="7"/>
  <c r="AY142" i="7"/>
  <c r="AY143" i="7"/>
  <c r="AY144" i="7"/>
  <c r="AY145" i="7"/>
  <c r="AY146" i="7"/>
  <c r="AY147" i="7"/>
  <c r="AY148" i="7"/>
  <c r="AY149" i="7"/>
  <c r="AY150" i="7"/>
  <c r="AY151" i="7"/>
  <c r="AY152" i="7"/>
  <c r="AY153" i="7"/>
  <c r="AY154" i="7"/>
  <c r="AY155" i="7"/>
  <c r="AY156" i="7"/>
  <c r="AY157" i="7"/>
  <c r="AY158" i="7"/>
  <c r="AY159" i="7"/>
  <c r="AY160" i="7"/>
  <c r="AY161" i="7"/>
  <c r="AY162" i="7"/>
  <c r="AY163" i="7"/>
  <c r="AY164" i="7"/>
  <c r="AY165" i="7"/>
  <c r="AY166" i="7"/>
  <c r="AY167" i="7"/>
  <c r="AY168" i="7"/>
  <c r="AY169" i="7"/>
  <c r="AY170" i="7"/>
  <c r="AY171" i="7"/>
  <c r="AY172" i="7"/>
  <c r="AY173" i="7"/>
  <c r="AY174" i="7"/>
  <c r="AY175" i="7"/>
  <c r="AY176" i="7"/>
  <c r="AY177" i="7"/>
  <c r="AY178" i="7"/>
  <c r="AY179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5" i="7"/>
  <c r="AZ26" i="7"/>
  <c r="AZ27" i="7"/>
  <c r="AZ28" i="7"/>
  <c r="AZ29" i="7"/>
  <c r="AZ30" i="7"/>
  <c r="AZ31" i="7"/>
  <c r="AZ32" i="7"/>
  <c r="AZ33" i="7"/>
  <c r="AZ34" i="7"/>
  <c r="AZ35" i="7"/>
  <c r="AZ36" i="7"/>
  <c r="AZ37" i="7"/>
  <c r="AZ38" i="7"/>
  <c r="AZ39" i="7"/>
  <c r="AZ40" i="7"/>
  <c r="AZ41" i="7"/>
  <c r="AZ42" i="7"/>
  <c r="AZ43" i="7"/>
  <c r="AZ44" i="7"/>
  <c r="AZ45" i="7"/>
  <c r="AZ46" i="7"/>
  <c r="AZ47" i="7"/>
  <c r="AZ48" i="7"/>
  <c r="AZ49" i="7"/>
  <c r="AZ50" i="7"/>
  <c r="AZ51" i="7"/>
  <c r="AZ52" i="7"/>
  <c r="AZ53" i="7"/>
  <c r="AZ54" i="7"/>
  <c r="AZ55" i="7"/>
  <c r="AZ56" i="7"/>
  <c r="AZ57" i="7"/>
  <c r="AZ58" i="7"/>
  <c r="AZ59" i="7"/>
  <c r="AZ60" i="7"/>
  <c r="AZ61" i="7"/>
  <c r="AZ62" i="7"/>
  <c r="AZ63" i="7"/>
  <c r="AZ64" i="7"/>
  <c r="AZ65" i="7"/>
  <c r="AZ66" i="7"/>
  <c r="AZ67" i="7"/>
  <c r="AZ68" i="7"/>
  <c r="AZ69" i="7"/>
  <c r="AZ70" i="7"/>
  <c r="AZ71" i="7"/>
  <c r="AZ72" i="7"/>
  <c r="AZ73" i="7"/>
  <c r="AZ74" i="7"/>
  <c r="AZ75" i="7"/>
  <c r="AZ76" i="7"/>
  <c r="AZ77" i="7"/>
  <c r="AZ78" i="7"/>
  <c r="AZ79" i="7"/>
  <c r="AZ80" i="7"/>
  <c r="AZ81" i="7"/>
  <c r="AZ82" i="7"/>
  <c r="AZ83" i="7"/>
  <c r="AZ84" i="7"/>
  <c r="AZ85" i="7"/>
  <c r="AZ86" i="7"/>
  <c r="AZ87" i="7"/>
  <c r="AZ88" i="7"/>
  <c r="AZ89" i="7"/>
  <c r="AZ90" i="7"/>
  <c r="AZ91" i="7"/>
  <c r="AZ92" i="7"/>
  <c r="AZ93" i="7"/>
  <c r="AZ94" i="7"/>
  <c r="AZ95" i="7"/>
  <c r="AZ96" i="7"/>
  <c r="AZ97" i="7"/>
  <c r="AZ98" i="7"/>
  <c r="AZ99" i="7"/>
  <c r="AZ100" i="7"/>
  <c r="AZ101" i="7"/>
  <c r="AZ102" i="7"/>
  <c r="AZ103" i="7"/>
  <c r="AZ104" i="7"/>
  <c r="AZ105" i="7"/>
  <c r="AZ106" i="7"/>
  <c r="AZ107" i="7"/>
  <c r="AZ108" i="7"/>
  <c r="AZ109" i="7"/>
  <c r="AZ110" i="7"/>
  <c r="AZ111" i="7"/>
  <c r="AZ112" i="7"/>
  <c r="AZ113" i="7"/>
  <c r="AZ114" i="7"/>
  <c r="AZ115" i="7"/>
  <c r="AZ116" i="7"/>
  <c r="AZ117" i="7"/>
  <c r="AZ118" i="7"/>
  <c r="AZ119" i="7"/>
  <c r="AZ120" i="7"/>
  <c r="AZ121" i="7"/>
  <c r="AZ122" i="7"/>
  <c r="AZ123" i="7"/>
  <c r="AZ124" i="7"/>
  <c r="AZ125" i="7"/>
  <c r="AZ126" i="7"/>
  <c r="AZ127" i="7"/>
  <c r="AZ128" i="7"/>
  <c r="AZ129" i="7"/>
  <c r="AZ130" i="7"/>
  <c r="AZ131" i="7"/>
  <c r="AZ132" i="7"/>
  <c r="AZ133" i="7"/>
  <c r="AZ134" i="7"/>
  <c r="AZ135" i="7"/>
  <c r="AZ136" i="7"/>
  <c r="AZ137" i="7"/>
  <c r="AZ138" i="7"/>
  <c r="AZ139" i="7"/>
  <c r="AZ140" i="7"/>
  <c r="AZ141" i="7"/>
  <c r="AZ142" i="7"/>
  <c r="AZ143" i="7"/>
  <c r="AZ144" i="7"/>
  <c r="AZ145" i="7"/>
  <c r="AZ146" i="7"/>
  <c r="AZ147" i="7"/>
  <c r="AZ148" i="7"/>
  <c r="AZ149" i="7"/>
  <c r="AZ150" i="7"/>
  <c r="AZ151" i="7"/>
  <c r="AZ152" i="7"/>
  <c r="AZ153" i="7"/>
  <c r="AZ154" i="7"/>
  <c r="AZ155" i="7"/>
  <c r="AZ156" i="7"/>
  <c r="AZ157" i="7"/>
  <c r="AZ158" i="7"/>
  <c r="AZ159" i="7"/>
  <c r="AZ160" i="7"/>
  <c r="AZ161" i="7"/>
  <c r="AZ162" i="7"/>
  <c r="AZ163" i="7"/>
  <c r="AZ164" i="7"/>
  <c r="AZ165" i="7"/>
  <c r="AZ166" i="7"/>
  <c r="AZ167" i="7"/>
  <c r="AZ168" i="7"/>
  <c r="AZ169" i="7"/>
  <c r="AZ170" i="7"/>
  <c r="AZ171" i="7"/>
  <c r="AZ172" i="7"/>
  <c r="AZ173" i="7"/>
  <c r="AZ174" i="7"/>
  <c r="AZ175" i="7"/>
  <c r="AZ176" i="7"/>
  <c r="AZ177" i="7"/>
  <c r="AZ178" i="7"/>
  <c r="AZ179" i="7"/>
  <c r="BA3" i="7"/>
  <c r="BB3" i="7" s="1"/>
  <c r="BC3" i="7" s="1"/>
  <c r="BD3" i="7" s="1"/>
  <c r="BE3" i="7" s="1"/>
  <c r="BF3" i="7" s="1"/>
  <c r="BG3" i="7" s="1"/>
  <c r="BH3" i="7" s="1"/>
  <c r="BI3" i="7" s="1"/>
  <c r="BJ3" i="7" s="1"/>
  <c r="BK3" i="7" s="1"/>
  <c r="BL3" i="7" s="1"/>
  <c r="BM3" i="7" s="1"/>
  <c r="BN3" i="7" s="1"/>
  <c r="BO3" i="7" s="1"/>
  <c r="BP3" i="7" s="1"/>
  <c r="BQ3" i="7" s="1"/>
  <c r="BR3" i="7" s="1"/>
  <c r="BS3" i="7" s="1"/>
  <c r="BT3" i="7" s="1"/>
  <c r="BU3" i="7" s="1"/>
  <c r="BV3" i="7" s="1"/>
  <c r="BW3" i="7" s="1"/>
  <c r="BX3" i="7" s="1"/>
  <c r="BY3" i="7" s="1"/>
  <c r="BZ3" i="7" s="1"/>
  <c r="CA3" i="7" s="1"/>
  <c r="CB3" i="7" s="1"/>
  <c r="CC3" i="7" s="1"/>
  <c r="CD3" i="7" s="1"/>
  <c r="CE3" i="7" s="1"/>
  <c r="CF3" i="7" s="1"/>
  <c r="CG3" i="7" s="1"/>
  <c r="CH3" i="7" s="1"/>
  <c r="CI3" i="7" s="1"/>
  <c r="CJ3" i="7" s="1"/>
  <c r="AZ3" i="7"/>
  <c r="AY3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52" i="7"/>
  <c r="AX53" i="7"/>
  <c r="AX54" i="7"/>
  <c r="AX55" i="7"/>
  <c r="AX56" i="7"/>
  <c r="AX57" i="7"/>
  <c r="AX58" i="7"/>
  <c r="AX59" i="7"/>
  <c r="AX60" i="7"/>
  <c r="AX61" i="7"/>
  <c r="AX62" i="7"/>
  <c r="AX63" i="7"/>
  <c r="AX64" i="7"/>
  <c r="AX65" i="7"/>
  <c r="AX66" i="7"/>
  <c r="AX67" i="7"/>
  <c r="AX68" i="7"/>
  <c r="AX69" i="7"/>
  <c r="AX70" i="7"/>
  <c r="AX71" i="7"/>
  <c r="AX72" i="7"/>
  <c r="AX73" i="7"/>
  <c r="AX74" i="7"/>
  <c r="AX75" i="7"/>
  <c r="AX76" i="7"/>
  <c r="AX77" i="7"/>
  <c r="AX78" i="7"/>
  <c r="AX79" i="7"/>
  <c r="AX80" i="7"/>
  <c r="AX81" i="7"/>
  <c r="AX82" i="7"/>
  <c r="AX83" i="7"/>
  <c r="AX84" i="7"/>
  <c r="AX85" i="7"/>
  <c r="AX86" i="7"/>
  <c r="AX87" i="7"/>
  <c r="AX88" i="7"/>
  <c r="AX89" i="7"/>
  <c r="AX90" i="7"/>
  <c r="AX91" i="7"/>
  <c r="AX92" i="7"/>
  <c r="AX93" i="7"/>
  <c r="AX94" i="7"/>
  <c r="AX95" i="7"/>
  <c r="AX96" i="7"/>
  <c r="AX97" i="7"/>
  <c r="AX98" i="7"/>
  <c r="AX99" i="7"/>
  <c r="AX100" i="7"/>
  <c r="AX101" i="7"/>
  <c r="AX102" i="7"/>
  <c r="AX103" i="7"/>
  <c r="AX104" i="7"/>
  <c r="AX105" i="7"/>
  <c r="AX106" i="7"/>
  <c r="AX107" i="7"/>
  <c r="AX108" i="7"/>
  <c r="AX109" i="7"/>
  <c r="AX110" i="7"/>
  <c r="AX111" i="7"/>
  <c r="AX112" i="7"/>
  <c r="AX113" i="7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126" i="7"/>
  <c r="AX127" i="7"/>
  <c r="AX128" i="7"/>
  <c r="AX129" i="7"/>
  <c r="AX130" i="7"/>
  <c r="AX131" i="7"/>
  <c r="AX132" i="7"/>
  <c r="AX133" i="7"/>
  <c r="AX134" i="7"/>
  <c r="AX135" i="7"/>
  <c r="AX136" i="7"/>
  <c r="AX137" i="7"/>
  <c r="AX138" i="7"/>
  <c r="AX139" i="7"/>
  <c r="AX140" i="7"/>
  <c r="AX141" i="7"/>
  <c r="AX142" i="7"/>
  <c r="AX143" i="7"/>
  <c r="AX144" i="7"/>
  <c r="AX145" i="7"/>
  <c r="AX146" i="7"/>
  <c r="AX147" i="7"/>
  <c r="AX148" i="7"/>
  <c r="AX149" i="7"/>
  <c r="AX150" i="7"/>
  <c r="AX151" i="7"/>
  <c r="AX152" i="7"/>
  <c r="AX153" i="7"/>
  <c r="AX154" i="7"/>
  <c r="AX155" i="7"/>
  <c r="AX156" i="7"/>
  <c r="AX157" i="7"/>
  <c r="AX158" i="7"/>
  <c r="AX159" i="7"/>
  <c r="AX160" i="7"/>
  <c r="AX161" i="7"/>
  <c r="AX162" i="7"/>
  <c r="AX163" i="7"/>
  <c r="AX164" i="7"/>
  <c r="AX165" i="7"/>
  <c r="AX166" i="7"/>
  <c r="AX167" i="7"/>
  <c r="AX168" i="7"/>
  <c r="AX169" i="7"/>
  <c r="AX170" i="7"/>
  <c r="AX171" i="7"/>
  <c r="AX172" i="7"/>
  <c r="AX173" i="7"/>
  <c r="AX174" i="7"/>
  <c r="AX175" i="7"/>
  <c r="AX176" i="7"/>
  <c r="AX177" i="7"/>
  <c r="AX178" i="7"/>
  <c r="AX179" i="7"/>
  <c r="AX3" i="7"/>
  <c r="AY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Y61" i="5"/>
  <c r="AY62" i="5"/>
  <c r="AY63" i="5"/>
  <c r="AY64" i="5"/>
  <c r="AY65" i="5"/>
  <c r="AY66" i="5"/>
  <c r="AY67" i="5"/>
  <c r="AY68" i="5"/>
  <c r="AY69" i="5"/>
  <c r="AY70" i="5"/>
  <c r="AY71" i="5"/>
  <c r="AY72" i="5"/>
  <c r="AY73" i="5"/>
  <c r="AY74" i="5"/>
  <c r="AY75" i="5"/>
  <c r="AY76" i="5"/>
  <c r="AY77" i="5"/>
  <c r="AY78" i="5"/>
  <c r="AY79" i="5"/>
  <c r="AY80" i="5"/>
  <c r="AY81" i="5"/>
  <c r="AY82" i="5"/>
  <c r="AY83" i="5"/>
  <c r="AY84" i="5"/>
  <c r="AY85" i="5"/>
  <c r="AY86" i="5"/>
  <c r="AY87" i="5"/>
  <c r="AY88" i="5"/>
  <c r="AY89" i="5"/>
  <c r="AY90" i="5"/>
  <c r="AY91" i="5"/>
  <c r="AY92" i="5"/>
  <c r="AY93" i="5"/>
  <c r="AY94" i="5"/>
  <c r="AY95" i="5"/>
  <c r="AY96" i="5"/>
  <c r="AY97" i="5"/>
  <c r="AY98" i="5"/>
  <c r="AY99" i="5"/>
  <c r="AY100" i="5"/>
  <c r="AY101" i="5"/>
  <c r="AY102" i="5"/>
  <c r="AY103" i="5"/>
  <c r="AY104" i="5"/>
  <c r="AY105" i="5"/>
  <c r="AY106" i="5"/>
  <c r="AY107" i="5"/>
  <c r="AY108" i="5"/>
  <c r="AY109" i="5"/>
  <c r="AY110" i="5"/>
  <c r="AY111" i="5"/>
  <c r="AY112" i="5"/>
  <c r="AY113" i="5"/>
  <c r="AY114" i="5"/>
  <c r="AY115" i="5"/>
  <c r="AY116" i="5"/>
  <c r="AY117" i="5"/>
  <c r="AY118" i="5"/>
  <c r="AY119" i="5"/>
  <c r="AY120" i="5"/>
  <c r="AY121" i="5"/>
  <c r="AY122" i="5"/>
  <c r="AY123" i="5"/>
  <c r="AY124" i="5"/>
  <c r="AY125" i="5"/>
  <c r="AY126" i="5"/>
  <c r="AY127" i="5"/>
  <c r="AY128" i="5"/>
  <c r="AY129" i="5"/>
  <c r="AY130" i="5"/>
  <c r="AY131" i="5"/>
  <c r="AY132" i="5"/>
  <c r="AY133" i="5"/>
  <c r="AY134" i="5"/>
  <c r="AY135" i="5"/>
  <c r="AY136" i="5"/>
  <c r="AY137" i="5"/>
  <c r="AY138" i="5"/>
  <c r="AY139" i="5"/>
  <c r="AY140" i="5"/>
  <c r="AY141" i="5"/>
  <c r="AY142" i="5"/>
  <c r="AY143" i="5"/>
  <c r="AY144" i="5"/>
  <c r="AY145" i="5"/>
  <c r="AY146" i="5"/>
  <c r="AY147" i="5"/>
  <c r="AY148" i="5"/>
  <c r="AY149" i="5"/>
  <c r="AY150" i="5"/>
  <c r="AY151" i="5"/>
  <c r="AY152" i="5"/>
  <c r="AY153" i="5"/>
  <c r="AY154" i="5"/>
  <c r="AY155" i="5"/>
  <c r="AY156" i="5"/>
  <c r="AY157" i="5"/>
  <c r="AY158" i="5"/>
  <c r="AY159" i="5"/>
  <c r="AY160" i="5"/>
  <c r="AY161" i="5"/>
  <c r="AY162" i="5"/>
  <c r="AY163" i="5"/>
  <c r="AY164" i="5"/>
  <c r="AY165" i="5"/>
  <c r="AY166" i="5"/>
  <c r="AY167" i="5"/>
  <c r="AY168" i="5"/>
  <c r="AY169" i="5"/>
  <c r="AY170" i="5"/>
  <c r="AY171" i="5"/>
  <c r="AY172" i="5"/>
  <c r="AY173" i="5"/>
  <c r="AY174" i="5"/>
  <c r="AY175" i="5"/>
  <c r="AY176" i="5"/>
  <c r="AY177" i="5"/>
  <c r="AY178" i="5"/>
  <c r="AY179" i="5"/>
  <c r="AY180" i="5"/>
  <c r="AY181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X59" i="5"/>
  <c r="AX60" i="5"/>
  <c r="AX61" i="5"/>
  <c r="AX62" i="5"/>
  <c r="AX63" i="5"/>
  <c r="AX64" i="5"/>
  <c r="AX65" i="5"/>
  <c r="AX66" i="5"/>
  <c r="AX67" i="5"/>
  <c r="AX68" i="5"/>
  <c r="AX69" i="5"/>
  <c r="AX70" i="5"/>
  <c r="AX71" i="5"/>
  <c r="AX72" i="5"/>
  <c r="AX73" i="5"/>
  <c r="AX74" i="5"/>
  <c r="AX75" i="5"/>
  <c r="AX76" i="5"/>
  <c r="AX77" i="5"/>
  <c r="AX78" i="5"/>
  <c r="AX79" i="5"/>
  <c r="AX80" i="5"/>
  <c r="AX81" i="5"/>
  <c r="AX82" i="5"/>
  <c r="AX83" i="5"/>
  <c r="AX84" i="5"/>
  <c r="AX85" i="5"/>
  <c r="AX86" i="5"/>
  <c r="AX87" i="5"/>
  <c r="AX88" i="5"/>
  <c r="AX89" i="5"/>
  <c r="AX90" i="5"/>
  <c r="AX91" i="5"/>
  <c r="AX92" i="5"/>
  <c r="AX93" i="5"/>
  <c r="AX94" i="5"/>
  <c r="AX95" i="5"/>
  <c r="AX96" i="5"/>
  <c r="AX97" i="5"/>
  <c r="AX98" i="5"/>
  <c r="AX99" i="5"/>
  <c r="AX100" i="5"/>
  <c r="AX101" i="5"/>
  <c r="AX102" i="5"/>
  <c r="AX103" i="5"/>
  <c r="AX104" i="5"/>
  <c r="AX105" i="5"/>
  <c r="AX106" i="5"/>
  <c r="AX107" i="5"/>
  <c r="AX108" i="5"/>
  <c r="AX109" i="5"/>
  <c r="AX110" i="5"/>
  <c r="AX111" i="5"/>
  <c r="AX112" i="5"/>
  <c r="AX113" i="5"/>
  <c r="AX114" i="5"/>
  <c r="AX115" i="5"/>
  <c r="AX116" i="5"/>
  <c r="AX117" i="5"/>
  <c r="AX118" i="5"/>
  <c r="AX119" i="5"/>
  <c r="AX120" i="5"/>
  <c r="AX121" i="5"/>
  <c r="AX122" i="5"/>
  <c r="AX123" i="5"/>
  <c r="AX124" i="5"/>
  <c r="AX125" i="5"/>
  <c r="AX126" i="5"/>
  <c r="AX127" i="5"/>
  <c r="AX128" i="5"/>
  <c r="AX129" i="5"/>
  <c r="AX130" i="5"/>
  <c r="AX131" i="5"/>
  <c r="AX132" i="5"/>
  <c r="AX133" i="5"/>
  <c r="AX134" i="5"/>
  <c r="AX135" i="5"/>
  <c r="AX136" i="5"/>
  <c r="AX137" i="5"/>
  <c r="AX138" i="5"/>
  <c r="AX139" i="5"/>
  <c r="AX140" i="5"/>
  <c r="AX141" i="5"/>
  <c r="AX142" i="5"/>
  <c r="AX143" i="5"/>
  <c r="AX144" i="5"/>
  <c r="AX145" i="5"/>
  <c r="AX146" i="5"/>
  <c r="AX147" i="5"/>
  <c r="AX148" i="5"/>
  <c r="AX149" i="5"/>
  <c r="AX150" i="5"/>
  <c r="AX151" i="5"/>
  <c r="AX152" i="5"/>
  <c r="AX153" i="5"/>
  <c r="AX154" i="5"/>
  <c r="AX155" i="5"/>
  <c r="AX156" i="5"/>
  <c r="AX157" i="5"/>
  <c r="AX158" i="5"/>
  <c r="AX159" i="5"/>
  <c r="AX160" i="5"/>
  <c r="AX161" i="5"/>
  <c r="AX162" i="5"/>
  <c r="AX163" i="5"/>
  <c r="AX164" i="5"/>
  <c r="AX165" i="5"/>
  <c r="AX166" i="5"/>
  <c r="AX167" i="5"/>
  <c r="AX168" i="5"/>
  <c r="AX169" i="5"/>
  <c r="AX170" i="5"/>
  <c r="AX171" i="5"/>
  <c r="AX172" i="5"/>
  <c r="AX173" i="5"/>
  <c r="AX174" i="5"/>
  <c r="AX175" i="5"/>
  <c r="AX176" i="5"/>
  <c r="AX177" i="5"/>
  <c r="AX178" i="5"/>
  <c r="AX179" i="5"/>
  <c r="AX180" i="5"/>
  <c r="AX181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86" i="5"/>
  <c r="AW87" i="5"/>
  <c r="AW88" i="5"/>
  <c r="AW89" i="5"/>
  <c r="AW90" i="5"/>
  <c r="AW91" i="5"/>
  <c r="AW92" i="5"/>
  <c r="AW93" i="5"/>
  <c r="AW94" i="5"/>
  <c r="AW95" i="5"/>
  <c r="AW96" i="5"/>
  <c r="AW97" i="5"/>
  <c r="AW98" i="5"/>
  <c r="AW99" i="5"/>
  <c r="AW100" i="5"/>
  <c r="AW101" i="5"/>
  <c r="AW102" i="5"/>
  <c r="AW103" i="5"/>
  <c r="AW104" i="5"/>
  <c r="AW105" i="5"/>
  <c r="AW106" i="5"/>
  <c r="AW107" i="5"/>
  <c r="AW108" i="5"/>
  <c r="AW109" i="5"/>
  <c r="AW110" i="5"/>
  <c r="AW111" i="5"/>
  <c r="AW112" i="5"/>
  <c r="AW113" i="5"/>
  <c r="AW114" i="5"/>
  <c r="AW115" i="5"/>
  <c r="AW116" i="5"/>
  <c r="AW117" i="5"/>
  <c r="AW118" i="5"/>
  <c r="AW119" i="5"/>
  <c r="AW120" i="5"/>
  <c r="AW121" i="5"/>
  <c r="AW122" i="5"/>
  <c r="AW123" i="5"/>
  <c r="AW124" i="5"/>
  <c r="AW125" i="5"/>
  <c r="AW126" i="5"/>
  <c r="AW127" i="5"/>
  <c r="AW128" i="5"/>
  <c r="AW129" i="5"/>
  <c r="AW130" i="5"/>
  <c r="AW131" i="5"/>
  <c r="AW132" i="5"/>
  <c r="AW133" i="5"/>
  <c r="AW134" i="5"/>
  <c r="AW135" i="5"/>
  <c r="AW136" i="5"/>
  <c r="AW137" i="5"/>
  <c r="AW138" i="5"/>
  <c r="AW139" i="5"/>
  <c r="AW140" i="5"/>
  <c r="AW141" i="5"/>
  <c r="AW142" i="5"/>
  <c r="AW143" i="5"/>
  <c r="AW144" i="5"/>
  <c r="AW145" i="5"/>
  <c r="AW146" i="5"/>
  <c r="AW147" i="5"/>
  <c r="AW148" i="5"/>
  <c r="AW149" i="5"/>
  <c r="AW150" i="5"/>
  <c r="AW151" i="5"/>
  <c r="AW152" i="5"/>
  <c r="AW153" i="5"/>
  <c r="AW154" i="5"/>
  <c r="AW155" i="5"/>
  <c r="AW156" i="5"/>
  <c r="AW157" i="5"/>
  <c r="AW158" i="5"/>
  <c r="AW159" i="5"/>
  <c r="AW160" i="5"/>
  <c r="AW161" i="5"/>
  <c r="AW162" i="5"/>
  <c r="AW163" i="5"/>
  <c r="AW164" i="5"/>
  <c r="AW165" i="5"/>
  <c r="AW166" i="5"/>
  <c r="AW167" i="5"/>
  <c r="AW168" i="5"/>
  <c r="AW169" i="5"/>
  <c r="AW170" i="5"/>
  <c r="AW171" i="5"/>
  <c r="AW172" i="5"/>
  <c r="AW173" i="5"/>
  <c r="AW174" i="5"/>
  <c r="AW175" i="5"/>
  <c r="AW176" i="5"/>
  <c r="AW177" i="5"/>
  <c r="AW178" i="5"/>
  <c r="AW179" i="5"/>
  <c r="AW180" i="5"/>
  <c r="AW181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AV92" i="5"/>
  <c r="AV93" i="5"/>
  <c r="AV94" i="5"/>
  <c r="AV95" i="5"/>
  <c r="AV96" i="5"/>
  <c r="AV97" i="5"/>
  <c r="AV98" i="5"/>
  <c r="AV99" i="5"/>
  <c r="AV100" i="5"/>
  <c r="AV101" i="5"/>
  <c r="AV102" i="5"/>
  <c r="AV103" i="5"/>
  <c r="AV104" i="5"/>
  <c r="AV105" i="5"/>
  <c r="AV106" i="5"/>
  <c r="AV107" i="5"/>
  <c r="AV108" i="5"/>
  <c r="AV109" i="5"/>
  <c r="AV110" i="5"/>
  <c r="AV111" i="5"/>
  <c r="AV112" i="5"/>
  <c r="AV113" i="5"/>
  <c r="AV114" i="5"/>
  <c r="AV115" i="5"/>
  <c r="AV116" i="5"/>
  <c r="AV117" i="5"/>
  <c r="AV118" i="5"/>
  <c r="AV119" i="5"/>
  <c r="AV120" i="5"/>
  <c r="AV121" i="5"/>
  <c r="AV122" i="5"/>
  <c r="AV123" i="5"/>
  <c r="AV124" i="5"/>
  <c r="AV125" i="5"/>
  <c r="AV126" i="5"/>
  <c r="AV127" i="5"/>
  <c r="AV128" i="5"/>
  <c r="AV129" i="5"/>
  <c r="AV130" i="5"/>
  <c r="AV131" i="5"/>
  <c r="AV132" i="5"/>
  <c r="AV133" i="5"/>
  <c r="AV134" i="5"/>
  <c r="AV135" i="5"/>
  <c r="AV136" i="5"/>
  <c r="AV137" i="5"/>
  <c r="AV138" i="5"/>
  <c r="AV139" i="5"/>
  <c r="AV140" i="5"/>
  <c r="AV141" i="5"/>
  <c r="AV142" i="5"/>
  <c r="AV143" i="5"/>
  <c r="AV144" i="5"/>
  <c r="AV145" i="5"/>
  <c r="AV146" i="5"/>
  <c r="AV147" i="5"/>
  <c r="AV148" i="5"/>
  <c r="AV149" i="5"/>
  <c r="AV150" i="5"/>
  <c r="AV151" i="5"/>
  <c r="AV152" i="5"/>
  <c r="AV153" i="5"/>
  <c r="AV154" i="5"/>
  <c r="AV155" i="5"/>
  <c r="AV156" i="5"/>
  <c r="AV157" i="5"/>
  <c r="AV158" i="5"/>
  <c r="AV159" i="5"/>
  <c r="AV160" i="5"/>
  <c r="AV161" i="5"/>
  <c r="AV162" i="5"/>
  <c r="AV163" i="5"/>
  <c r="AV164" i="5"/>
  <c r="AV165" i="5"/>
  <c r="AV166" i="5"/>
  <c r="AV167" i="5"/>
  <c r="AV168" i="5"/>
  <c r="AV169" i="5"/>
  <c r="AV170" i="5"/>
  <c r="AV171" i="5"/>
  <c r="AV172" i="5"/>
  <c r="AV173" i="5"/>
  <c r="AV174" i="5"/>
  <c r="AV175" i="5"/>
  <c r="AV176" i="5"/>
  <c r="AV177" i="5"/>
  <c r="AV178" i="5"/>
  <c r="AV179" i="5"/>
  <c r="AV180" i="5"/>
  <c r="AV181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T85" i="5"/>
  <c r="AT86" i="5"/>
  <c r="AT87" i="5"/>
  <c r="AT88" i="5"/>
  <c r="AT89" i="5"/>
  <c r="AT90" i="5"/>
  <c r="AT91" i="5"/>
  <c r="AT92" i="5"/>
  <c r="AT93" i="5"/>
  <c r="AT94" i="5"/>
  <c r="AT95" i="5"/>
  <c r="AT96" i="5"/>
  <c r="AT97" i="5"/>
  <c r="AT98" i="5"/>
  <c r="AT99" i="5"/>
  <c r="AT100" i="5"/>
  <c r="AT101" i="5"/>
  <c r="AT102" i="5"/>
  <c r="AT103" i="5"/>
  <c r="AT104" i="5"/>
  <c r="AT105" i="5"/>
  <c r="AT106" i="5"/>
  <c r="AT107" i="5"/>
  <c r="AT108" i="5"/>
  <c r="AT109" i="5"/>
  <c r="AT110" i="5"/>
  <c r="AT111" i="5"/>
  <c r="AT112" i="5"/>
  <c r="AT113" i="5"/>
  <c r="AT114" i="5"/>
  <c r="AT115" i="5"/>
  <c r="AT116" i="5"/>
  <c r="AT117" i="5"/>
  <c r="AT118" i="5"/>
  <c r="AT119" i="5"/>
  <c r="AT120" i="5"/>
  <c r="AT121" i="5"/>
  <c r="AT122" i="5"/>
  <c r="AT123" i="5"/>
  <c r="AT124" i="5"/>
  <c r="AT125" i="5"/>
  <c r="AT126" i="5"/>
  <c r="AT127" i="5"/>
  <c r="AT128" i="5"/>
  <c r="AT129" i="5"/>
  <c r="AT130" i="5"/>
  <c r="AT131" i="5"/>
  <c r="AT132" i="5"/>
  <c r="AT133" i="5"/>
  <c r="AT134" i="5"/>
  <c r="AT135" i="5"/>
  <c r="AT136" i="5"/>
  <c r="AT137" i="5"/>
  <c r="AT138" i="5"/>
  <c r="AT139" i="5"/>
  <c r="AT140" i="5"/>
  <c r="AT141" i="5"/>
  <c r="AT142" i="5"/>
  <c r="AT143" i="5"/>
  <c r="AT144" i="5"/>
  <c r="AT145" i="5"/>
  <c r="AT146" i="5"/>
  <c r="AT147" i="5"/>
  <c r="AT148" i="5"/>
  <c r="AT149" i="5"/>
  <c r="AT150" i="5"/>
  <c r="AT151" i="5"/>
  <c r="AT152" i="5"/>
  <c r="AT153" i="5"/>
  <c r="AT154" i="5"/>
  <c r="AT155" i="5"/>
  <c r="AT156" i="5"/>
  <c r="AT157" i="5"/>
  <c r="AT158" i="5"/>
  <c r="AT159" i="5"/>
  <c r="AT160" i="5"/>
  <c r="AT161" i="5"/>
  <c r="AT162" i="5"/>
  <c r="AT163" i="5"/>
  <c r="AT164" i="5"/>
  <c r="AT165" i="5"/>
  <c r="AT166" i="5"/>
  <c r="AT167" i="5"/>
  <c r="AT168" i="5"/>
  <c r="AT169" i="5"/>
  <c r="AT170" i="5"/>
  <c r="AT171" i="5"/>
  <c r="AT172" i="5"/>
  <c r="AT173" i="5"/>
  <c r="AT174" i="5"/>
  <c r="AT175" i="5"/>
  <c r="AT176" i="5"/>
  <c r="AT177" i="5"/>
  <c r="AT178" i="5"/>
  <c r="AT179" i="5"/>
  <c r="AT180" i="5"/>
  <c r="AT181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S68" i="5"/>
  <c r="AS69" i="5"/>
  <c r="AS70" i="5"/>
  <c r="AS71" i="5"/>
  <c r="AS72" i="5"/>
  <c r="AS73" i="5"/>
  <c r="AS74" i="5"/>
  <c r="AS75" i="5"/>
  <c r="AS76" i="5"/>
  <c r="AS77" i="5"/>
  <c r="AS78" i="5"/>
  <c r="AS79" i="5"/>
  <c r="AS80" i="5"/>
  <c r="AS81" i="5"/>
  <c r="AS82" i="5"/>
  <c r="AS83" i="5"/>
  <c r="AS84" i="5"/>
  <c r="AS85" i="5"/>
  <c r="AS86" i="5"/>
  <c r="AS87" i="5"/>
  <c r="AS88" i="5"/>
  <c r="AS89" i="5"/>
  <c r="AS90" i="5"/>
  <c r="AS91" i="5"/>
  <c r="AS92" i="5"/>
  <c r="AS93" i="5"/>
  <c r="AS94" i="5"/>
  <c r="AS95" i="5"/>
  <c r="AS96" i="5"/>
  <c r="AS97" i="5"/>
  <c r="AS98" i="5"/>
  <c r="AS99" i="5"/>
  <c r="AS100" i="5"/>
  <c r="AS101" i="5"/>
  <c r="AS102" i="5"/>
  <c r="AS103" i="5"/>
  <c r="AS104" i="5"/>
  <c r="AS105" i="5"/>
  <c r="AS106" i="5"/>
  <c r="AS107" i="5"/>
  <c r="AS108" i="5"/>
  <c r="AS109" i="5"/>
  <c r="AS110" i="5"/>
  <c r="AS111" i="5"/>
  <c r="AS112" i="5"/>
  <c r="AS113" i="5"/>
  <c r="AS114" i="5"/>
  <c r="AS115" i="5"/>
  <c r="AS116" i="5"/>
  <c r="AS117" i="5"/>
  <c r="AS118" i="5"/>
  <c r="AS119" i="5"/>
  <c r="AS120" i="5"/>
  <c r="AS121" i="5"/>
  <c r="AS122" i="5"/>
  <c r="AS123" i="5"/>
  <c r="AS124" i="5"/>
  <c r="AS125" i="5"/>
  <c r="AS126" i="5"/>
  <c r="AS127" i="5"/>
  <c r="AS128" i="5"/>
  <c r="AS129" i="5"/>
  <c r="AS130" i="5"/>
  <c r="AS131" i="5"/>
  <c r="AS132" i="5"/>
  <c r="AS133" i="5"/>
  <c r="AS134" i="5"/>
  <c r="AS135" i="5"/>
  <c r="AS136" i="5"/>
  <c r="AS137" i="5"/>
  <c r="AS138" i="5"/>
  <c r="AS139" i="5"/>
  <c r="AS140" i="5"/>
  <c r="AS141" i="5"/>
  <c r="AS142" i="5"/>
  <c r="AS143" i="5"/>
  <c r="AS144" i="5"/>
  <c r="AS145" i="5"/>
  <c r="AS146" i="5"/>
  <c r="AS147" i="5"/>
  <c r="AS148" i="5"/>
  <c r="AS149" i="5"/>
  <c r="AS150" i="5"/>
  <c r="AS151" i="5"/>
  <c r="AS152" i="5"/>
  <c r="AS153" i="5"/>
  <c r="AS154" i="5"/>
  <c r="AS155" i="5"/>
  <c r="AS156" i="5"/>
  <c r="AS157" i="5"/>
  <c r="AS158" i="5"/>
  <c r="AS159" i="5"/>
  <c r="AS160" i="5"/>
  <c r="AS161" i="5"/>
  <c r="AS162" i="5"/>
  <c r="AS163" i="5"/>
  <c r="AS164" i="5"/>
  <c r="AS165" i="5"/>
  <c r="AS166" i="5"/>
  <c r="AS167" i="5"/>
  <c r="AS168" i="5"/>
  <c r="AS169" i="5"/>
  <c r="AS170" i="5"/>
  <c r="AS171" i="5"/>
  <c r="AS172" i="5"/>
  <c r="AS173" i="5"/>
  <c r="AS174" i="5"/>
  <c r="AS175" i="5"/>
  <c r="AS176" i="5"/>
  <c r="AS177" i="5"/>
  <c r="AS178" i="5"/>
  <c r="AS179" i="5"/>
  <c r="AS180" i="5"/>
  <c r="AS181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63" i="5"/>
  <c r="AR64" i="5"/>
  <c r="AR65" i="5"/>
  <c r="AR66" i="5"/>
  <c r="AR67" i="5"/>
  <c r="AR68" i="5"/>
  <c r="AR69" i="5"/>
  <c r="AR70" i="5"/>
  <c r="AR71" i="5"/>
  <c r="AR72" i="5"/>
  <c r="AR73" i="5"/>
  <c r="AR74" i="5"/>
  <c r="AR75" i="5"/>
  <c r="AR76" i="5"/>
  <c r="AR77" i="5"/>
  <c r="AR78" i="5"/>
  <c r="AR79" i="5"/>
  <c r="AR80" i="5"/>
  <c r="AR81" i="5"/>
  <c r="AR82" i="5"/>
  <c r="AR83" i="5"/>
  <c r="AR84" i="5"/>
  <c r="AR85" i="5"/>
  <c r="AR86" i="5"/>
  <c r="AR87" i="5"/>
  <c r="AR88" i="5"/>
  <c r="AR89" i="5"/>
  <c r="AR90" i="5"/>
  <c r="AR91" i="5"/>
  <c r="AR92" i="5"/>
  <c r="AR93" i="5"/>
  <c r="AR94" i="5"/>
  <c r="AR95" i="5"/>
  <c r="AR96" i="5"/>
  <c r="AR97" i="5"/>
  <c r="AR98" i="5"/>
  <c r="AR99" i="5"/>
  <c r="AR100" i="5"/>
  <c r="AR101" i="5"/>
  <c r="AR102" i="5"/>
  <c r="AR103" i="5"/>
  <c r="AR104" i="5"/>
  <c r="AR105" i="5"/>
  <c r="AR106" i="5"/>
  <c r="AR107" i="5"/>
  <c r="AR108" i="5"/>
  <c r="AR109" i="5"/>
  <c r="AR110" i="5"/>
  <c r="AR111" i="5"/>
  <c r="AR112" i="5"/>
  <c r="AR113" i="5"/>
  <c r="AR114" i="5"/>
  <c r="AR115" i="5"/>
  <c r="AR116" i="5"/>
  <c r="AR117" i="5"/>
  <c r="AR118" i="5"/>
  <c r="AR119" i="5"/>
  <c r="AR120" i="5"/>
  <c r="AR121" i="5"/>
  <c r="AR122" i="5"/>
  <c r="AR123" i="5"/>
  <c r="AR124" i="5"/>
  <c r="AR125" i="5"/>
  <c r="AR126" i="5"/>
  <c r="AR127" i="5"/>
  <c r="AR128" i="5"/>
  <c r="AR129" i="5"/>
  <c r="AR130" i="5"/>
  <c r="AR131" i="5"/>
  <c r="AR132" i="5"/>
  <c r="AR133" i="5"/>
  <c r="AR134" i="5"/>
  <c r="AR135" i="5"/>
  <c r="AR136" i="5"/>
  <c r="AR137" i="5"/>
  <c r="AR138" i="5"/>
  <c r="AR139" i="5"/>
  <c r="AR140" i="5"/>
  <c r="AR141" i="5"/>
  <c r="AR142" i="5"/>
  <c r="AR143" i="5"/>
  <c r="AR144" i="5"/>
  <c r="AR145" i="5"/>
  <c r="AR146" i="5"/>
  <c r="AR147" i="5"/>
  <c r="AR148" i="5"/>
  <c r="AR149" i="5"/>
  <c r="AR150" i="5"/>
  <c r="AR151" i="5"/>
  <c r="AR152" i="5"/>
  <c r="AR153" i="5"/>
  <c r="AR154" i="5"/>
  <c r="AR155" i="5"/>
  <c r="AR156" i="5"/>
  <c r="AR157" i="5"/>
  <c r="AR158" i="5"/>
  <c r="AR159" i="5"/>
  <c r="AR160" i="5"/>
  <c r="AR161" i="5"/>
  <c r="AR162" i="5"/>
  <c r="AR163" i="5"/>
  <c r="AR164" i="5"/>
  <c r="AR165" i="5"/>
  <c r="AR166" i="5"/>
  <c r="AR167" i="5"/>
  <c r="AR168" i="5"/>
  <c r="AR169" i="5"/>
  <c r="AR170" i="5"/>
  <c r="AR171" i="5"/>
  <c r="AR172" i="5"/>
  <c r="AR173" i="5"/>
  <c r="AR174" i="5"/>
  <c r="AR175" i="5"/>
  <c r="AR176" i="5"/>
  <c r="AR177" i="5"/>
  <c r="AR178" i="5"/>
  <c r="AR179" i="5"/>
  <c r="AR180" i="5"/>
  <c r="AR181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P104" i="5"/>
  <c r="AP105" i="5"/>
  <c r="AP106" i="5"/>
  <c r="AP107" i="5"/>
  <c r="AP108" i="5"/>
  <c r="AP109" i="5"/>
  <c r="AP110" i="5"/>
  <c r="AP111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172" i="5"/>
  <c r="AP173" i="5"/>
  <c r="AP174" i="5"/>
  <c r="AP175" i="5"/>
  <c r="AP176" i="5"/>
  <c r="AP177" i="5"/>
  <c r="AP178" i="5"/>
  <c r="AP179" i="5"/>
  <c r="AP180" i="5"/>
  <c r="AP181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N104" i="5"/>
  <c r="AN105" i="5"/>
  <c r="AN106" i="5"/>
  <c r="AN107" i="5"/>
  <c r="AN108" i="5"/>
  <c r="AN109" i="5"/>
  <c r="AN110" i="5"/>
  <c r="AN111" i="5"/>
  <c r="AN112" i="5"/>
  <c r="AN113" i="5"/>
  <c r="AN114" i="5"/>
  <c r="AN115" i="5"/>
  <c r="AN116" i="5"/>
  <c r="AN117" i="5"/>
  <c r="AN118" i="5"/>
  <c r="AN119" i="5"/>
  <c r="AN120" i="5"/>
  <c r="AN121" i="5"/>
  <c r="AN122" i="5"/>
  <c r="AN123" i="5"/>
  <c r="AN124" i="5"/>
  <c r="AN125" i="5"/>
  <c r="AN126" i="5"/>
  <c r="AN127" i="5"/>
  <c r="AN128" i="5"/>
  <c r="AN129" i="5"/>
  <c r="AN130" i="5"/>
  <c r="AN131" i="5"/>
  <c r="AN132" i="5"/>
  <c r="AN133" i="5"/>
  <c r="AN134" i="5"/>
  <c r="AN135" i="5"/>
  <c r="AN136" i="5"/>
  <c r="AN137" i="5"/>
  <c r="AN138" i="5"/>
  <c r="AN139" i="5"/>
  <c r="AN140" i="5"/>
  <c r="AN141" i="5"/>
  <c r="AN142" i="5"/>
  <c r="AN143" i="5"/>
  <c r="AN144" i="5"/>
  <c r="AN145" i="5"/>
  <c r="AN146" i="5"/>
  <c r="AN147" i="5"/>
  <c r="AN148" i="5"/>
  <c r="AN149" i="5"/>
  <c r="AN150" i="5"/>
  <c r="AN151" i="5"/>
  <c r="AN152" i="5"/>
  <c r="AN153" i="5"/>
  <c r="AN154" i="5"/>
  <c r="AN155" i="5"/>
  <c r="AN156" i="5"/>
  <c r="AN157" i="5"/>
  <c r="AN158" i="5"/>
  <c r="AN159" i="5"/>
  <c r="AN160" i="5"/>
  <c r="AN161" i="5"/>
  <c r="AN162" i="5"/>
  <c r="AN163" i="5"/>
  <c r="AN164" i="5"/>
  <c r="AN165" i="5"/>
  <c r="AN166" i="5"/>
  <c r="AN167" i="5"/>
  <c r="AN168" i="5"/>
  <c r="AN169" i="5"/>
  <c r="AN170" i="5"/>
  <c r="AN171" i="5"/>
  <c r="AN172" i="5"/>
  <c r="AN173" i="5"/>
  <c r="AN174" i="5"/>
  <c r="AN175" i="5"/>
  <c r="AN176" i="5"/>
  <c r="AN177" i="5"/>
  <c r="AN178" i="5"/>
  <c r="AN179" i="5"/>
  <c r="AN180" i="5"/>
  <c r="AN181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L104" i="5"/>
  <c r="AL105" i="5"/>
  <c r="AL106" i="5"/>
  <c r="AL107" i="5"/>
  <c r="AL108" i="5"/>
  <c r="AL109" i="5"/>
  <c r="AL110" i="5"/>
  <c r="AL111" i="5"/>
  <c r="AL112" i="5"/>
  <c r="AL113" i="5"/>
  <c r="AL114" i="5"/>
  <c r="AL115" i="5"/>
  <c r="AL116" i="5"/>
  <c r="AL117" i="5"/>
  <c r="AL118" i="5"/>
  <c r="AL119" i="5"/>
  <c r="AL120" i="5"/>
  <c r="AL121" i="5"/>
  <c r="AL122" i="5"/>
  <c r="AL123" i="5"/>
  <c r="AL124" i="5"/>
  <c r="AL125" i="5"/>
  <c r="AL126" i="5"/>
  <c r="AL127" i="5"/>
  <c r="AL128" i="5"/>
  <c r="AL129" i="5"/>
  <c r="AL130" i="5"/>
  <c r="AL131" i="5"/>
  <c r="AL132" i="5"/>
  <c r="AL133" i="5"/>
  <c r="AL134" i="5"/>
  <c r="AL135" i="5"/>
  <c r="AL136" i="5"/>
  <c r="AL137" i="5"/>
  <c r="AL138" i="5"/>
  <c r="AL139" i="5"/>
  <c r="AL140" i="5"/>
  <c r="AL141" i="5"/>
  <c r="AL142" i="5"/>
  <c r="AL143" i="5"/>
  <c r="AL144" i="5"/>
  <c r="AL145" i="5"/>
  <c r="AL146" i="5"/>
  <c r="AL147" i="5"/>
  <c r="AL148" i="5"/>
  <c r="AL149" i="5"/>
  <c r="AL150" i="5"/>
  <c r="AL151" i="5"/>
  <c r="AL152" i="5"/>
  <c r="AL153" i="5"/>
  <c r="AL154" i="5"/>
  <c r="AL155" i="5"/>
  <c r="AL156" i="5"/>
  <c r="AL157" i="5"/>
  <c r="AL158" i="5"/>
  <c r="AL159" i="5"/>
  <c r="AL160" i="5"/>
  <c r="AL161" i="5"/>
  <c r="AL162" i="5"/>
  <c r="AL163" i="5"/>
  <c r="AL164" i="5"/>
  <c r="AL165" i="5"/>
  <c r="AL166" i="5"/>
  <c r="AL167" i="5"/>
  <c r="AL168" i="5"/>
  <c r="AL169" i="5"/>
  <c r="AL170" i="5"/>
  <c r="AL171" i="5"/>
  <c r="AL172" i="5"/>
  <c r="AL173" i="5"/>
  <c r="AL174" i="5"/>
  <c r="AL175" i="5"/>
  <c r="AL176" i="5"/>
  <c r="AL177" i="5"/>
  <c r="AL178" i="5"/>
  <c r="AL179" i="5"/>
  <c r="AL180" i="5"/>
  <c r="AL181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K104" i="5"/>
  <c r="AK105" i="5"/>
  <c r="AK106" i="5"/>
  <c r="AK107" i="5"/>
  <c r="AK108" i="5"/>
  <c r="AK109" i="5"/>
  <c r="AK110" i="5"/>
  <c r="AK111" i="5"/>
  <c r="AK112" i="5"/>
  <c r="AK113" i="5"/>
  <c r="AK114" i="5"/>
  <c r="AK115" i="5"/>
  <c r="AK116" i="5"/>
  <c r="AK117" i="5"/>
  <c r="AK118" i="5"/>
  <c r="AK119" i="5"/>
  <c r="AK120" i="5"/>
  <c r="AK121" i="5"/>
  <c r="AK122" i="5"/>
  <c r="AK123" i="5"/>
  <c r="AK124" i="5"/>
  <c r="AK125" i="5"/>
  <c r="AK126" i="5"/>
  <c r="AK127" i="5"/>
  <c r="AK128" i="5"/>
  <c r="AK129" i="5"/>
  <c r="AK130" i="5"/>
  <c r="AK131" i="5"/>
  <c r="AK132" i="5"/>
  <c r="AK133" i="5"/>
  <c r="AK134" i="5"/>
  <c r="AK135" i="5"/>
  <c r="AK136" i="5"/>
  <c r="AK137" i="5"/>
  <c r="AK138" i="5"/>
  <c r="AK139" i="5"/>
  <c r="AK140" i="5"/>
  <c r="AK141" i="5"/>
  <c r="AK142" i="5"/>
  <c r="AK143" i="5"/>
  <c r="AK144" i="5"/>
  <c r="AK145" i="5"/>
  <c r="AK146" i="5"/>
  <c r="AK147" i="5"/>
  <c r="AK148" i="5"/>
  <c r="AK149" i="5"/>
  <c r="AK150" i="5"/>
  <c r="AK151" i="5"/>
  <c r="AK152" i="5"/>
  <c r="AK153" i="5"/>
  <c r="AK154" i="5"/>
  <c r="AK155" i="5"/>
  <c r="AK156" i="5"/>
  <c r="AK157" i="5"/>
  <c r="AK158" i="5"/>
  <c r="AK159" i="5"/>
  <c r="AK160" i="5"/>
  <c r="AK161" i="5"/>
  <c r="AK162" i="5"/>
  <c r="AK163" i="5"/>
  <c r="AK164" i="5"/>
  <c r="AK165" i="5"/>
  <c r="AK166" i="5"/>
  <c r="AK167" i="5"/>
  <c r="AK168" i="5"/>
  <c r="AK169" i="5"/>
  <c r="AK170" i="5"/>
  <c r="AK171" i="5"/>
  <c r="AK172" i="5"/>
  <c r="AK173" i="5"/>
  <c r="AK174" i="5"/>
  <c r="AK175" i="5"/>
  <c r="AK176" i="5"/>
  <c r="AK177" i="5"/>
  <c r="AK178" i="5"/>
  <c r="AK179" i="5"/>
  <c r="AK180" i="5"/>
  <c r="AK181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68" i="5"/>
  <c r="AJ169" i="5"/>
  <c r="AJ170" i="5"/>
  <c r="AJ171" i="5"/>
  <c r="AJ172" i="5"/>
  <c r="AJ173" i="5"/>
  <c r="AJ174" i="5"/>
  <c r="AJ175" i="5"/>
  <c r="AJ176" i="5"/>
  <c r="AJ177" i="5"/>
  <c r="AJ178" i="5"/>
  <c r="AJ179" i="5"/>
  <c r="AJ180" i="5"/>
  <c r="AJ181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167" i="5"/>
  <c r="AI168" i="5"/>
  <c r="AI169" i="5"/>
  <c r="AI170" i="5"/>
  <c r="AI171" i="5"/>
  <c r="AI172" i="5"/>
  <c r="AI173" i="5"/>
  <c r="AI174" i="5"/>
  <c r="AI175" i="5"/>
  <c r="AI176" i="5"/>
  <c r="AI177" i="5"/>
  <c r="AI178" i="5"/>
  <c r="AI179" i="5"/>
  <c r="AI180" i="5"/>
  <c r="AI181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AH90" i="5"/>
  <c r="AH91" i="5"/>
  <c r="AH92" i="5"/>
  <c r="AH93" i="5"/>
  <c r="AH94" i="5"/>
  <c r="AH95" i="5"/>
  <c r="AH96" i="5"/>
  <c r="AH97" i="5"/>
  <c r="AH98" i="5"/>
  <c r="AH99" i="5"/>
  <c r="AH100" i="5"/>
  <c r="AH101" i="5"/>
  <c r="AH102" i="5"/>
  <c r="AH103" i="5"/>
  <c r="AH104" i="5"/>
  <c r="AH105" i="5"/>
  <c r="AH106" i="5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H119" i="5"/>
  <c r="AH120" i="5"/>
  <c r="AH121" i="5"/>
  <c r="AH122" i="5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H135" i="5"/>
  <c r="AH136" i="5"/>
  <c r="AH137" i="5"/>
  <c r="AH138" i="5"/>
  <c r="AH139" i="5"/>
  <c r="AH140" i="5"/>
  <c r="AH141" i="5"/>
  <c r="AH142" i="5"/>
  <c r="AH143" i="5"/>
  <c r="AH144" i="5"/>
  <c r="AH145" i="5"/>
  <c r="AH146" i="5"/>
  <c r="AH147" i="5"/>
  <c r="AH148" i="5"/>
  <c r="AH149" i="5"/>
  <c r="AH150" i="5"/>
  <c r="AH151" i="5"/>
  <c r="AH152" i="5"/>
  <c r="AH153" i="5"/>
  <c r="AH154" i="5"/>
  <c r="AH155" i="5"/>
  <c r="AH156" i="5"/>
  <c r="AH157" i="5"/>
  <c r="AH158" i="5"/>
  <c r="AH159" i="5"/>
  <c r="AH160" i="5"/>
  <c r="AH161" i="5"/>
  <c r="AH162" i="5"/>
  <c r="AH163" i="5"/>
  <c r="AH164" i="5"/>
  <c r="AH165" i="5"/>
  <c r="AH166" i="5"/>
  <c r="AH167" i="5"/>
  <c r="AH168" i="5"/>
  <c r="AH169" i="5"/>
  <c r="AH170" i="5"/>
  <c r="AH171" i="5"/>
  <c r="AH172" i="5"/>
  <c r="AH173" i="5"/>
  <c r="AH174" i="5"/>
  <c r="AH175" i="5"/>
  <c r="AH176" i="5"/>
  <c r="AH177" i="5"/>
  <c r="AH178" i="5"/>
  <c r="AH179" i="5"/>
  <c r="AH180" i="5"/>
  <c r="AH181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BA52" i="5"/>
  <c r="BA53" i="5"/>
  <c r="BA54" i="5"/>
  <c r="BA55" i="5"/>
  <c r="BA56" i="5"/>
  <c r="BA57" i="5"/>
  <c r="BA58" i="5"/>
  <c r="BA59" i="5"/>
  <c r="BA60" i="5"/>
  <c r="BA61" i="5"/>
  <c r="BA62" i="5"/>
  <c r="BA63" i="5"/>
  <c r="BA64" i="5"/>
  <c r="BA65" i="5"/>
  <c r="BA66" i="5"/>
  <c r="BA67" i="5"/>
  <c r="BA68" i="5"/>
  <c r="BA69" i="5"/>
  <c r="BA70" i="5"/>
  <c r="BA71" i="5"/>
  <c r="BA72" i="5"/>
  <c r="BA73" i="5"/>
  <c r="BA74" i="5"/>
  <c r="BA75" i="5"/>
  <c r="BA76" i="5"/>
  <c r="BA77" i="5"/>
  <c r="BA78" i="5"/>
  <c r="BA79" i="5"/>
  <c r="BA80" i="5"/>
  <c r="BA81" i="5"/>
  <c r="BA82" i="5"/>
  <c r="BA83" i="5"/>
  <c r="BA84" i="5"/>
  <c r="BA85" i="5"/>
  <c r="BA86" i="5"/>
  <c r="BA87" i="5"/>
  <c r="BA88" i="5"/>
  <c r="BA89" i="5"/>
  <c r="BA90" i="5"/>
  <c r="BA91" i="5"/>
  <c r="BA92" i="5"/>
  <c r="BA93" i="5"/>
  <c r="BA94" i="5"/>
  <c r="BA95" i="5"/>
  <c r="BA96" i="5"/>
  <c r="BA97" i="5"/>
  <c r="BA98" i="5"/>
  <c r="BA99" i="5"/>
  <c r="BA100" i="5"/>
  <c r="BA101" i="5"/>
  <c r="BA102" i="5"/>
  <c r="BA103" i="5"/>
  <c r="BA104" i="5"/>
  <c r="BA105" i="5"/>
  <c r="BA106" i="5"/>
  <c r="BA107" i="5"/>
  <c r="BA108" i="5"/>
  <c r="BA109" i="5"/>
  <c r="BA110" i="5"/>
  <c r="BA111" i="5"/>
  <c r="BA112" i="5"/>
  <c r="BA113" i="5"/>
  <c r="BA114" i="5"/>
  <c r="BA115" i="5"/>
  <c r="BA116" i="5"/>
  <c r="BA117" i="5"/>
  <c r="BA118" i="5"/>
  <c r="BA119" i="5"/>
  <c r="BA120" i="5"/>
  <c r="BA121" i="5"/>
  <c r="BA122" i="5"/>
  <c r="BA123" i="5"/>
  <c r="BA124" i="5"/>
  <c r="BA125" i="5"/>
  <c r="BA126" i="5"/>
  <c r="BA127" i="5"/>
  <c r="BA128" i="5"/>
  <c r="BA129" i="5"/>
  <c r="BA130" i="5"/>
  <c r="BA131" i="5"/>
  <c r="BA132" i="5"/>
  <c r="BA133" i="5"/>
  <c r="BA134" i="5"/>
  <c r="BA135" i="5"/>
  <c r="BA136" i="5"/>
  <c r="BA137" i="5"/>
  <c r="BA138" i="5"/>
  <c r="BA139" i="5"/>
  <c r="BA140" i="5"/>
  <c r="BA141" i="5"/>
  <c r="BA142" i="5"/>
  <c r="BA143" i="5"/>
  <c r="BA144" i="5"/>
  <c r="BA145" i="5"/>
  <c r="BA146" i="5"/>
  <c r="BA147" i="5"/>
  <c r="BA148" i="5"/>
  <c r="BA149" i="5"/>
  <c r="BA150" i="5"/>
  <c r="BA151" i="5"/>
  <c r="BA152" i="5"/>
  <c r="BA153" i="5"/>
  <c r="BA154" i="5"/>
  <c r="BA155" i="5"/>
  <c r="BA156" i="5"/>
  <c r="BA157" i="5"/>
  <c r="BA158" i="5"/>
  <c r="BA159" i="5"/>
  <c r="BA160" i="5"/>
  <c r="BA161" i="5"/>
  <c r="BA162" i="5"/>
  <c r="BA163" i="5"/>
  <c r="BA164" i="5"/>
  <c r="BA165" i="5"/>
  <c r="BA166" i="5"/>
  <c r="BA167" i="5"/>
  <c r="BA168" i="5"/>
  <c r="BA169" i="5"/>
  <c r="BA170" i="5"/>
  <c r="BA171" i="5"/>
  <c r="BA172" i="5"/>
  <c r="BA173" i="5"/>
  <c r="BA174" i="5"/>
  <c r="BA175" i="5"/>
  <c r="BA176" i="5"/>
  <c r="BA177" i="5"/>
  <c r="BA178" i="5"/>
  <c r="BA179" i="5"/>
  <c r="BA180" i="5"/>
  <c r="BA181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87" i="5"/>
  <c r="BB88" i="5"/>
  <c r="BB89" i="5"/>
  <c r="BB90" i="5"/>
  <c r="BB91" i="5"/>
  <c r="BB92" i="5"/>
  <c r="BB93" i="5"/>
  <c r="BB94" i="5"/>
  <c r="BB95" i="5"/>
  <c r="BB96" i="5"/>
  <c r="BB97" i="5"/>
  <c r="BB98" i="5"/>
  <c r="BB99" i="5"/>
  <c r="BB100" i="5"/>
  <c r="BB101" i="5"/>
  <c r="BB102" i="5"/>
  <c r="BB103" i="5"/>
  <c r="BB104" i="5"/>
  <c r="BB105" i="5"/>
  <c r="BB106" i="5"/>
  <c r="BB107" i="5"/>
  <c r="BB108" i="5"/>
  <c r="BB109" i="5"/>
  <c r="BB110" i="5"/>
  <c r="BB111" i="5"/>
  <c r="BB112" i="5"/>
  <c r="BB113" i="5"/>
  <c r="BB114" i="5"/>
  <c r="BB115" i="5"/>
  <c r="BB116" i="5"/>
  <c r="BB117" i="5"/>
  <c r="BB118" i="5"/>
  <c r="BB119" i="5"/>
  <c r="BB120" i="5"/>
  <c r="BB121" i="5"/>
  <c r="BB122" i="5"/>
  <c r="BB123" i="5"/>
  <c r="BB124" i="5"/>
  <c r="BB125" i="5"/>
  <c r="BB126" i="5"/>
  <c r="BB127" i="5"/>
  <c r="BB128" i="5"/>
  <c r="BB129" i="5"/>
  <c r="BB130" i="5"/>
  <c r="BB131" i="5"/>
  <c r="BB132" i="5"/>
  <c r="BB133" i="5"/>
  <c r="BB134" i="5"/>
  <c r="BB135" i="5"/>
  <c r="BB136" i="5"/>
  <c r="BB137" i="5"/>
  <c r="BB138" i="5"/>
  <c r="BB139" i="5"/>
  <c r="BB140" i="5"/>
  <c r="BB141" i="5"/>
  <c r="BB142" i="5"/>
  <c r="BB143" i="5"/>
  <c r="BB144" i="5"/>
  <c r="BB145" i="5"/>
  <c r="BB146" i="5"/>
  <c r="BB147" i="5"/>
  <c r="BB148" i="5"/>
  <c r="BB149" i="5"/>
  <c r="BB150" i="5"/>
  <c r="BB151" i="5"/>
  <c r="BB152" i="5"/>
  <c r="BB153" i="5"/>
  <c r="BB154" i="5"/>
  <c r="BB155" i="5"/>
  <c r="BB156" i="5"/>
  <c r="BB157" i="5"/>
  <c r="BB158" i="5"/>
  <c r="BB159" i="5"/>
  <c r="BB160" i="5"/>
  <c r="BB161" i="5"/>
  <c r="BB162" i="5"/>
  <c r="BB163" i="5"/>
  <c r="BB164" i="5"/>
  <c r="BB165" i="5"/>
  <c r="BB166" i="5"/>
  <c r="BB167" i="5"/>
  <c r="BB168" i="5"/>
  <c r="BB169" i="5"/>
  <c r="BB170" i="5"/>
  <c r="BB171" i="5"/>
  <c r="BB172" i="5"/>
  <c r="BB173" i="5"/>
  <c r="BB174" i="5"/>
  <c r="BB175" i="5"/>
  <c r="BB176" i="5"/>
  <c r="BB177" i="5"/>
  <c r="BB178" i="5"/>
  <c r="BB179" i="5"/>
  <c r="BB180" i="5"/>
  <c r="BB181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61" i="5"/>
  <c r="BC62" i="5"/>
  <c r="BC63" i="5"/>
  <c r="BC64" i="5"/>
  <c r="BC65" i="5"/>
  <c r="BC66" i="5"/>
  <c r="BC67" i="5"/>
  <c r="BC68" i="5"/>
  <c r="BC69" i="5"/>
  <c r="BC70" i="5"/>
  <c r="BC71" i="5"/>
  <c r="BC72" i="5"/>
  <c r="BC73" i="5"/>
  <c r="BC74" i="5"/>
  <c r="BC75" i="5"/>
  <c r="BC76" i="5"/>
  <c r="BC77" i="5"/>
  <c r="BC78" i="5"/>
  <c r="BC79" i="5"/>
  <c r="BC80" i="5"/>
  <c r="BC81" i="5"/>
  <c r="BC82" i="5"/>
  <c r="BC83" i="5"/>
  <c r="BC84" i="5"/>
  <c r="BC85" i="5"/>
  <c r="BC86" i="5"/>
  <c r="BC87" i="5"/>
  <c r="BC88" i="5"/>
  <c r="BC89" i="5"/>
  <c r="BC90" i="5"/>
  <c r="BC91" i="5"/>
  <c r="BC92" i="5"/>
  <c r="BC93" i="5"/>
  <c r="BC94" i="5"/>
  <c r="BC95" i="5"/>
  <c r="BC96" i="5"/>
  <c r="BC97" i="5"/>
  <c r="BC98" i="5"/>
  <c r="BC99" i="5"/>
  <c r="BC100" i="5"/>
  <c r="BC101" i="5"/>
  <c r="BC102" i="5"/>
  <c r="BC103" i="5"/>
  <c r="BC104" i="5"/>
  <c r="BC105" i="5"/>
  <c r="BC106" i="5"/>
  <c r="BC107" i="5"/>
  <c r="BC108" i="5"/>
  <c r="BC109" i="5"/>
  <c r="BC110" i="5"/>
  <c r="BC111" i="5"/>
  <c r="BC112" i="5"/>
  <c r="BC113" i="5"/>
  <c r="BC114" i="5"/>
  <c r="BC115" i="5"/>
  <c r="BC116" i="5"/>
  <c r="BC117" i="5"/>
  <c r="BC118" i="5"/>
  <c r="BC119" i="5"/>
  <c r="BC120" i="5"/>
  <c r="BC121" i="5"/>
  <c r="BC122" i="5"/>
  <c r="BC123" i="5"/>
  <c r="BC124" i="5"/>
  <c r="BC125" i="5"/>
  <c r="BC126" i="5"/>
  <c r="BC127" i="5"/>
  <c r="BC128" i="5"/>
  <c r="BC129" i="5"/>
  <c r="BC130" i="5"/>
  <c r="BC131" i="5"/>
  <c r="BC132" i="5"/>
  <c r="BC133" i="5"/>
  <c r="BC134" i="5"/>
  <c r="BC135" i="5"/>
  <c r="BC136" i="5"/>
  <c r="BC137" i="5"/>
  <c r="BC138" i="5"/>
  <c r="BC139" i="5"/>
  <c r="BC140" i="5"/>
  <c r="BC141" i="5"/>
  <c r="BC142" i="5"/>
  <c r="BC143" i="5"/>
  <c r="BC144" i="5"/>
  <c r="BC145" i="5"/>
  <c r="BC146" i="5"/>
  <c r="BC147" i="5"/>
  <c r="BC148" i="5"/>
  <c r="BC149" i="5"/>
  <c r="BC150" i="5"/>
  <c r="BC151" i="5"/>
  <c r="BC152" i="5"/>
  <c r="BC153" i="5"/>
  <c r="BC154" i="5"/>
  <c r="BC155" i="5"/>
  <c r="BC156" i="5"/>
  <c r="BC157" i="5"/>
  <c r="BC158" i="5"/>
  <c r="BC159" i="5"/>
  <c r="BC160" i="5"/>
  <c r="BC161" i="5"/>
  <c r="BC162" i="5"/>
  <c r="BC163" i="5"/>
  <c r="BC164" i="5"/>
  <c r="BC165" i="5"/>
  <c r="BC166" i="5"/>
  <c r="BC167" i="5"/>
  <c r="BC168" i="5"/>
  <c r="BC169" i="5"/>
  <c r="BC170" i="5"/>
  <c r="BC171" i="5"/>
  <c r="BC172" i="5"/>
  <c r="BC173" i="5"/>
  <c r="BC174" i="5"/>
  <c r="BC175" i="5"/>
  <c r="BC176" i="5"/>
  <c r="BC177" i="5"/>
  <c r="BC178" i="5"/>
  <c r="BC179" i="5"/>
  <c r="BC180" i="5"/>
  <c r="BC181" i="5"/>
  <c r="BD7" i="5"/>
  <c r="BD8" i="5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4" i="5"/>
  <c r="BD65" i="5"/>
  <c r="BD66" i="5"/>
  <c r="BD67" i="5"/>
  <c r="BD68" i="5"/>
  <c r="BD69" i="5"/>
  <c r="BD70" i="5"/>
  <c r="BD71" i="5"/>
  <c r="BD72" i="5"/>
  <c r="BD73" i="5"/>
  <c r="BD74" i="5"/>
  <c r="BD75" i="5"/>
  <c r="BD76" i="5"/>
  <c r="BD77" i="5"/>
  <c r="BD78" i="5"/>
  <c r="BD79" i="5"/>
  <c r="BD80" i="5"/>
  <c r="BD81" i="5"/>
  <c r="BD82" i="5"/>
  <c r="BD83" i="5"/>
  <c r="BD84" i="5"/>
  <c r="BD85" i="5"/>
  <c r="BD86" i="5"/>
  <c r="BD87" i="5"/>
  <c r="BD88" i="5"/>
  <c r="BD89" i="5"/>
  <c r="BD90" i="5"/>
  <c r="BD91" i="5"/>
  <c r="BD92" i="5"/>
  <c r="BD93" i="5"/>
  <c r="BD94" i="5"/>
  <c r="BD95" i="5"/>
  <c r="BD96" i="5"/>
  <c r="BD97" i="5"/>
  <c r="BD98" i="5"/>
  <c r="BD99" i="5"/>
  <c r="BD100" i="5"/>
  <c r="BD101" i="5"/>
  <c r="BD102" i="5"/>
  <c r="BD103" i="5"/>
  <c r="BD104" i="5"/>
  <c r="BD105" i="5"/>
  <c r="BD106" i="5"/>
  <c r="BD107" i="5"/>
  <c r="BD108" i="5"/>
  <c r="BD109" i="5"/>
  <c r="BD110" i="5"/>
  <c r="BD111" i="5"/>
  <c r="BD112" i="5"/>
  <c r="BD113" i="5"/>
  <c r="BD114" i="5"/>
  <c r="BD115" i="5"/>
  <c r="BD116" i="5"/>
  <c r="BD117" i="5"/>
  <c r="BD118" i="5"/>
  <c r="BD119" i="5"/>
  <c r="BD120" i="5"/>
  <c r="BD121" i="5"/>
  <c r="BD122" i="5"/>
  <c r="BD123" i="5"/>
  <c r="BD124" i="5"/>
  <c r="BD125" i="5"/>
  <c r="BD126" i="5"/>
  <c r="BD127" i="5"/>
  <c r="BD128" i="5"/>
  <c r="BD129" i="5"/>
  <c r="BD130" i="5"/>
  <c r="BD131" i="5"/>
  <c r="BD132" i="5"/>
  <c r="BD133" i="5"/>
  <c r="BD134" i="5"/>
  <c r="BD135" i="5"/>
  <c r="BD136" i="5"/>
  <c r="BD137" i="5"/>
  <c r="BD138" i="5"/>
  <c r="BD139" i="5"/>
  <c r="BD140" i="5"/>
  <c r="BD141" i="5"/>
  <c r="BD142" i="5"/>
  <c r="BD143" i="5"/>
  <c r="BD144" i="5"/>
  <c r="BD145" i="5"/>
  <c r="BD146" i="5"/>
  <c r="BD147" i="5"/>
  <c r="BD148" i="5"/>
  <c r="BD149" i="5"/>
  <c r="BD150" i="5"/>
  <c r="BD151" i="5"/>
  <c r="BD152" i="5"/>
  <c r="BD153" i="5"/>
  <c r="BD154" i="5"/>
  <c r="BD155" i="5"/>
  <c r="BD156" i="5"/>
  <c r="BD157" i="5"/>
  <c r="BD158" i="5"/>
  <c r="BD159" i="5"/>
  <c r="BD160" i="5"/>
  <c r="BD161" i="5"/>
  <c r="BD162" i="5"/>
  <c r="BD163" i="5"/>
  <c r="BD164" i="5"/>
  <c r="BD165" i="5"/>
  <c r="BD166" i="5"/>
  <c r="BD167" i="5"/>
  <c r="BD168" i="5"/>
  <c r="BD169" i="5"/>
  <c r="BD170" i="5"/>
  <c r="BD171" i="5"/>
  <c r="BD172" i="5"/>
  <c r="BD173" i="5"/>
  <c r="BD174" i="5"/>
  <c r="BD175" i="5"/>
  <c r="BD176" i="5"/>
  <c r="BD177" i="5"/>
  <c r="BD178" i="5"/>
  <c r="BD179" i="5"/>
  <c r="BD180" i="5"/>
  <c r="BD181" i="5"/>
  <c r="BE7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E85" i="5"/>
  <c r="BE86" i="5"/>
  <c r="BE87" i="5"/>
  <c r="BE88" i="5"/>
  <c r="BE89" i="5"/>
  <c r="BE90" i="5"/>
  <c r="BE91" i="5"/>
  <c r="BE92" i="5"/>
  <c r="BE93" i="5"/>
  <c r="BE94" i="5"/>
  <c r="BE95" i="5"/>
  <c r="BE96" i="5"/>
  <c r="BE97" i="5"/>
  <c r="BE98" i="5"/>
  <c r="BE99" i="5"/>
  <c r="BE100" i="5"/>
  <c r="BE101" i="5"/>
  <c r="BE102" i="5"/>
  <c r="BE103" i="5"/>
  <c r="BE104" i="5"/>
  <c r="BE105" i="5"/>
  <c r="BE106" i="5"/>
  <c r="BE107" i="5"/>
  <c r="BE108" i="5"/>
  <c r="BE109" i="5"/>
  <c r="BE110" i="5"/>
  <c r="BE111" i="5"/>
  <c r="BE112" i="5"/>
  <c r="BE113" i="5"/>
  <c r="BE114" i="5"/>
  <c r="BE115" i="5"/>
  <c r="BE116" i="5"/>
  <c r="BE117" i="5"/>
  <c r="BE118" i="5"/>
  <c r="BE119" i="5"/>
  <c r="BE120" i="5"/>
  <c r="BE121" i="5"/>
  <c r="BE122" i="5"/>
  <c r="BE123" i="5"/>
  <c r="BE124" i="5"/>
  <c r="BE125" i="5"/>
  <c r="BE126" i="5"/>
  <c r="BE127" i="5"/>
  <c r="BE128" i="5"/>
  <c r="BE129" i="5"/>
  <c r="BE130" i="5"/>
  <c r="BE131" i="5"/>
  <c r="BE132" i="5"/>
  <c r="BE133" i="5"/>
  <c r="BE134" i="5"/>
  <c r="BE135" i="5"/>
  <c r="BE136" i="5"/>
  <c r="BE137" i="5"/>
  <c r="BE138" i="5"/>
  <c r="BE139" i="5"/>
  <c r="BE140" i="5"/>
  <c r="BE141" i="5"/>
  <c r="BE142" i="5"/>
  <c r="BE143" i="5"/>
  <c r="BE144" i="5"/>
  <c r="BE145" i="5"/>
  <c r="BE146" i="5"/>
  <c r="BE147" i="5"/>
  <c r="BE148" i="5"/>
  <c r="BE149" i="5"/>
  <c r="BE150" i="5"/>
  <c r="BE151" i="5"/>
  <c r="BE152" i="5"/>
  <c r="BE153" i="5"/>
  <c r="BE154" i="5"/>
  <c r="BE155" i="5"/>
  <c r="BE156" i="5"/>
  <c r="BE157" i="5"/>
  <c r="BE158" i="5"/>
  <c r="BE159" i="5"/>
  <c r="BE160" i="5"/>
  <c r="BE161" i="5"/>
  <c r="BE162" i="5"/>
  <c r="BE163" i="5"/>
  <c r="BE164" i="5"/>
  <c r="BE165" i="5"/>
  <c r="BE166" i="5"/>
  <c r="BE167" i="5"/>
  <c r="BE168" i="5"/>
  <c r="BE169" i="5"/>
  <c r="BE170" i="5"/>
  <c r="BE171" i="5"/>
  <c r="BE172" i="5"/>
  <c r="BE173" i="5"/>
  <c r="BE174" i="5"/>
  <c r="BE175" i="5"/>
  <c r="BE176" i="5"/>
  <c r="BE177" i="5"/>
  <c r="BE178" i="5"/>
  <c r="BE179" i="5"/>
  <c r="BE180" i="5"/>
  <c r="BE181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F47" i="5"/>
  <c r="BF48" i="5"/>
  <c r="BF49" i="5"/>
  <c r="BF50" i="5"/>
  <c r="BF51" i="5"/>
  <c r="BF52" i="5"/>
  <c r="BF53" i="5"/>
  <c r="BF54" i="5"/>
  <c r="BF55" i="5"/>
  <c r="BF56" i="5"/>
  <c r="BF57" i="5"/>
  <c r="BF58" i="5"/>
  <c r="BF59" i="5"/>
  <c r="BF60" i="5"/>
  <c r="BF61" i="5"/>
  <c r="BF62" i="5"/>
  <c r="BF63" i="5"/>
  <c r="BF64" i="5"/>
  <c r="BF65" i="5"/>
  <c r="BF66" i="5"/>
  <c r="BF67" i="5"/>
  <c r="BF68" i="5"/>
  <c r="BF69" i="5"/>
  <c r="BF70" i="5"/>
  <c r="BF71" i="5"/>
  <c r="BF72" i="5"/>
  <c r="BF73" i="5"/>
  <c r="BF74" i="5"/>
  <c r="BF75" i="5"/>
  <c r="BF76" i="5"/>
  <c r="BF77" i="5"/>
  <c r="BF78" i="5"/>
  <c r="BF79" i="5"/>
  <c r="BF80" i="5"/>
  <c r="BF81" i="5"/>
  <c r="BF82" i="5"/>
  <c r="BF83" i="5"/>
  <c r="BF84" i="5"/>
  <c r="BF85" i="5"/>
  <c r="BF86" i="5"/>
  <c r="BF87" i="5"/>
  <c r="BF88" i="5"/>
  <c r="BF89" i="5"/>
  <c r="BF90" i="5"/>
  <c r="BF91" i="5"/>
  <c r="BF92" i="5"/>
  <c r="BF93" i="5"/>
  <c r="BF94" i="5"/>
  <c r="BF95" i="5"/>
  <c r="BF96" i="5"/>
  <c r="BF97" i="5"/>
  <c r="BF98" i="5"/>
  <c r="BF99" i="5"/>
  <c r="BF100" i="5"/>
  <c r="BF101" i="5"/>
  <c r="BF102" i="5"/>
  <c r="BF103" i="5"/>
  <c r="BF104" i="5"/>
  <c r="BF105" i="5"/>
  <c r="BF106" i="5"/>
  <c r="BF107" i="5"/>
  <c r="BF108" i="5"/>
  <c r="BF109" i="5"/>
  <c r="BF110" i="5"/>
  <c r="BF111" i="5"/>
  <c r="BF112" i="5"/>
  <c r="BF113" i="5"/>
  <c r="BF114" i="5"/>
  <c r="BF115" i="5"/>
  <c r="BF116" i="5"/>
  <c r="BF117" i="5"/>
  <c r="BF118" i="5"/>
  <c r="BF119" i="5"/>
  <c r="BF120" i="5"/>
  <c r="BF121" i="5"/>
  <c r="BF122" i="5"/>
  <c r="BF123" i="5"/>
  <c r="BF124" i="5"/>
  <c r="BF125" i="5"/>
  <c r="BF126" i="5"/>
  <c r="BF127" i="5"/>
  <c r="BF128" i="5"/>
  <c r="BF129" i="5"/>
  <c r="BF130" i="5"/>
  <c r="BF131" i="5"/>
  <c r="BF132" i="5"/>
  <c r="BF133" i="5"/>
  <c r="BF134" i="5"/>
  <c r="BF135" i="5"/>
  <c r="BF136" i="5"/>
  <c r="BF137" i="5"/>
  <c r="BF138" i="5"/>
  <c r="BF139" i="5"/>
  <c r="BF140" i="5"/>
  <c r="BF141" i="5"/>
  <c r="BF142" i="5"/>
  <c r="BF143" i="5"/>
  <c r="BF144" i="5"/>
  <c r="BF145" i="5"/>
  <c r="BF146" i="5"/>
  <c r="BF147" i="5"/>
  <c r="BF148" i="5"/>
  <c r="BF149" i="5"/>
  <c r="BF150" i="5"/>
  <c r="BF151" i="5"/>
  <c r="BF152" i="5"/>
  <c r="BF153" i="5"/>
  <c r="BF154" i="5"/>
  <c r="BF155" i="5"/>
  <c r="BF156" i="5"/>
  <c r="BF157" i="5"/>
  <c r="BF158" i="5"/>
  <c r="BF159" i="5"/>
  <c r="BF160" i="5"/>
  <c r="BF161" i="5"/>
  <c r="BF162" i="5"/>
  <c r="BF163" i="5"/>
  <c r="BF164" i="5"/>
  <c r="BF165" i="5"/>
  <c r="BF166" i="5"/>
  <c r="BF167" i="5"/>
  <c r="BF168" i="5"/>
  <c r="BF169" i="5"/>
  <c r="BF170" i="5"/>
  <c r="BF171" i="5"/>
  <c r="BF172" i="5"/>
  <c r="BF173" i="5"/>
  <c r="BF174" i="5"/>
  <c r="BF175" i="5"/>
  <c r="BF176" i="5"/>
  <c r="BF177" i="5"/>
  <c r="BF178" i="5"/>
  <c r="BF179" i="5"/>
  <c r="BF180" i="5"/>
  <c r="BF181" i="5"/>
  <c r="BF6" i="5"/>
  <c r="BE6" i="5"/>
  <c r="BD6" i="5"/>
  <c r="BC6" i="5"/>
  <c r="BB6" i="5"/>
  <c r="BA6" i="5"/>
  <c r="AY6" i="5"/>
  <c r="AX6" i="5"/>
  <c r="AW6" i="5"/>
  <c r="AV6" i="5"/>
  <c r="AT6" i="5"/>
  <c r="AS6" i="5"/>
  <c r="AR6" i="5"/>
  <c r="AQ6" i="5"/>
  <c r="AP6" i="5"/>
  <c r="AO6" i="5"/>
  <c r="AN6" i="5"/>
  <c r="AL6" i="5"/>
  <c r="AK6" i="5"/>
  <c r="AJ6" i="5"/>
  <c r="AI6" i="5"/>
  <c r="AH6" i="5"/>
  <c r="AG6" i="5"/>
  <c r="AE6" i="5"/>
  <c r="AD6" i="5"/>
  <c r="AC6" i="5"/>
  <c r="AB6" i="5"/>
  <c r="AA6" i="5"/>
  <c r="Z6" i="5"/>
  <c r="Y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6" i="5"/>
  <c r="V7" i="5"/>
  <c r="V8" i="5"/>
  <c r="V9" i="5"/>
  <c r="V10" i="5"/>
  <c r="V11" i="5"/>
  <c r="V12" i="5"/>
  <c r="V13" i="5"/>
  <c r="V14" i="5"/>
  <c r="V15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7" i="5"/>
  <c r="V178" i="5"/>
  <c r="V179" i="5"/>
  <c r="V180" i="5"/>
  <c r="V181" i="5"/>
  <c r="V6" i="5"/>
  <c r="U7" i="5"/>
  <c r="U8" i="5"/>
  <c r="U9" i="5"/>
  <c r="U10" i="5"/>
  <c r="U11" i="5"/>
  <c r="U12" i="5"/>
  <c r="U13" i="5"/>
  <c r="U14" i="5"/>
  <c r="U15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7" i="5"/>
  <c r="U178" i="5"/>
  <c r="U179" i="5"/>
  <c r="U180" i="5"/>
  <c r="U181" i="5"/>
  <c r="U6" i="5"/>
  <c r="T7" i="5"/>
  <c r="T8" i="5"/>
  <c r="T9" i="5"/>
  <c r="T10" i="5"/>
  <c r="T11" i="5"/>
  <c r="T12" i="5"/>
  <c r="T13" i="5"/>
  <c r="T14" i="5"/>
  <c r="T15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6" i="5"/>
  <c r="Q7" i="5"/>
  <c r="S7" i="5" s="1"/>
  <c r="Q8" i="5"/>
  <c r="S8" i="5" s="1"/>
  <c r="Q9" i="5"/>
  <c r="S9" i="5" s="1"/>
  <c r="Q10" i="5"/>
  <c r="S10" i="5" s="1"/>
  <c r="Q11" i="5"/>
  <c r="S11" i="5" s="1"/>
  <c r="Q12" i="5"/>
  <c r="S12" i="5" s="1"/>
  <c r="Q13" i="5"/>
  <c r="S13" i="5" s="1"/>
  <c r="Q14" i="5"/>
  <c r="S14" i="5" s="1"/>
  <c r="Q15" i="5"/>
  <c r="S15" i="5" s="1"/>
  <c r="Q16" i="5"/>
  <c r="S16" i="5" s="1"/>
  <c r="Q17" i="5"/>
  <c r="S17" i="5" s="1"/>
  <c r="Q18" i="5"/>
  <c r="S18" i="5" s="1"/>
  <c r="Q19" i="5"/>
  <c r="S19" i="5" s="1"/>
  <c r="Q20" i="5"/>
  <c r="S20" i="5" s="1"/>
  <c r="Q21" i="5"/>
  <c r="S21" i="5" s="1"/>
  <c r="Q22" i="5"/>
  <c r="S22" i="5" s="1"/>
  <c r="Q23" i="5"/>
  <c r="S23" i="5" s="1"/>
  <c r="Q24" i="5"/>
  <c r="S24" i="5" s="1"/>
  <c r="Q25" i="5"/>
  <c r="S25" i="5" s="1"/>
  <c r="Q26" i="5"/>
  <c r="S26" i="5" s="1"/>
  <c r="Q27" i="5"/>
  <c r="S27" i="5" s="1"/>
  <c r="Q28" i="5"/>
  <c r="S28" i="5" s="1"/>
  <c r="Q29" i="5"/>
  <c r="S29" i="5" s="1"/>
  <c r="Q30" i="5"/>
  <c r="S30" i="5" s="1"/>
  <c r="Q31" i="5"/>
  <c r="S31" i="5" s="1"/>
  <c r="Q32" i="5"/>
  <c r="S32" i="5" s="1"/>
  <c r="Q33" i="5"/>
  <c r="S33" i="5" s="1"/>
  <c r="Q34" i="5"/>
  <c r="S34" i="5" s="1"/>
  <c r="Q35" i="5"/>
  <c r="S35" i="5" s="1"/>
  <c r="Q36" i="5"/>
  <c r="S36" i="5" s="1"/>
  <c r="Q37" i="5"/>
  <c r="S37" i="5" s="1"/>
  <c r="Q38" i="5"/>
  <c r="S38" i="5" s="1"/>
  <c r="Q39" i="5"/>
  <c r="S39" i="5" s="1"/>
  <c r="Q40" i="5"/>
  <c r="S40" i="5" s="1"/>
  <c r="Q41" i="5"/>
  <c r="S41" i="5" s="1"/>
  <c r="Q42" i="5"/>
  <c r="S42" i="5" s="1"/>
  <c r="Q43" i="5"/>
  <c r="S43" i="5" s="1"/>
  <c r="Q44" i="5"/>
  <c r="S44" i="5" s="1"/>
  <c r="Q45" i="5"/>
  <c r="S45" i="5" s="1"/>
  <c r="Q46" i="5"/>
  <c r="S46" i="5" s="1"/>
  <c r="Q47" i="5"/>
  <c r="S47" i="5" s="1"/>
  <c r="Q48" i="5"/>
  <c r="S48" i="5" s="1"/>
  <c r="Q49" i="5"/>
  <c r="S49" i="5" s="1"/>
  <c r="Q50" i="5"/>
  <c r="S50" i="5" s="1"/>
  <c r="Q51" i="5"/>
  <c r="S51" i="5" s="1"/>
  <c r="Q52" i="5"/>
  <c r="S52" i="5" s="1"/>
  <c r="Q53" i="5"/>
  <c r="S53" i="5" s="1"/>
  <c r="Q54" i="5"/>
  <c r="S54" i="5" s="1"/>
  <c r="Q55" i="5"/>
  <c r="S55" i="5" s="1"/>
  <c r="Q56" i="5"/>
  <c r="S56" i="5" s="1"/>
  <c r="Q57" i="5"/>
  <c r="S57" i="5" s="1"/>
  <c r="Q58" i="5"/>
  <c r="S58" i="5" s="1"/>
  <c r="Q59" i="5"/>
  <c r="S59" i="5" s="1"/>
  <c r="Q60" i="5"/>
  <c r="S60" i="5" s="1"/>
  <c r="Q61" i="5"/>
  <c r="S61" i="5" s="1"/>
  <c r="Q62" i="5"/>
  <c r="S62" i="5" s="1"/>
  <c r="Q63" i="5"/>
  <c r="S63" i="5" s="1"/>
  <c r="Q64" i="5"/>
  <c r="S64" i="5" s="1"/>
  <c r="Q65" i="5"/>
  <c r="S65" i="5" s="1"/>
  <c r="Q66" i="5"/>
  <c r="S66" i="5" s="1"/>
  <c r="Q67" i="5"/>
  <c r="S67" i="5" s="1"/>
  <c r="Q68" i="5"/>
  <c r="S68" i="5" s="1"/>
  <c r="Q69" i="5"/>
  <c r="S69" i="5" s="1"/>
  <c r="Q70" i="5"/>
  <c r="S70" i="5" s="1"/>
  <c r="Q71" i="5"/>
  <c r="S71" i="5" s="1"/>
  <c r="Q72" i="5"/>
  <c r="S72" i="5" s="1"/>
  <c r="Q73" i="5"/>
  <c r="S73" i="5" s="1"/>
  <c r="Q74" i="5"/>
  <c r="S74" i="5" s="1"/>
  <c r="Q75" i="5"/>
  <c r="S75" i="5" s="1"/>
  <c r="Q76" i="5"/>
  <c r="S76" i="5" s="1"/>
  <c r="Q77" i="5"/>
  <c r="S77" i="5" s="1"/>
  <c r="Q78" i="5"/>
  <c r="S78" i="5" s="1"/>
  <c r="Q79" i="5"/>
  <c r="S79" i="5" s="1"/>
  <c r="Q80" i="5"/>
  <c r="S80" i="5" s="1"/>
  <c r="Q81" i="5"/>
  <c r="S81" i="5" s="1"/>
  <c r="Q82" i="5"/>
  <c r="S82" i="5" s="1"/>
  <c r="Q83" i="5"/>
  <c r="S83" i="5" s="1"/>
  <c r="Q84" i="5"/>
  <c r="S84" i="5" s="1"/>
  <c r="Q85" i="5"/>
  <c r="S85" i="5" s="1"/>
  <c r="Q86" i="5"/>
  <c r="S86" i="5" s="1"/>
  <c r="Q87" i="5"/>
  <c r="S87" i="5" s="1"/>
  <c r="Q88" i="5"/>
  <c r="S88" i="5" s="1"/>
  <c r="Q89" i="5"/>
  <c r="S89" i="5" s="1"/>
  <c r="Q90" i="5"/>
  <c r="S90" i="5" s="1"/>
  <c r="Q91" i="5"/>
  <c r="S91" i="5" s="1"/>
  <c r="Q92" i="5"/>
  <c r="S92" i="5" s="1"/>
  <c r="Q93" i="5"/>
  <c r="S93" i="5" s="1"/>
  <c r="Q94" i="5"/>
  <c r="S94" i="5" s="1"/>
  <c r="Q95" i="5"/>
  <c r="S95" i="5" s="1"/>
  <c r="Q96" i="5"/>
  <c r="S96" i="5" s="1"/>
  <c r="Q97" i="5"/>
  <c r="S97" i="5" s="1"/>
  <c r="Q98" i="5"/>
  <c r="S98" i="5" s="1"/>
  <c r="Q99" i="5"/>
  <c r="S99" i="5" s="1"/>
  <c r="Q100" i="5"/>
  <c r="S100" i="5" s="1"/>
  <c r="Q101" i="5"/>
  <c r="S101" i="5" s="1"/>
  <c r="Q102" i="5"/>
  <c r="S102" i="5" s="1"/>
  <c r="Q103" i="5"/>
  <c r="S103" i="5" s="1"/>
  <c r="Q104" i="5"/>
  <c r="S104" i="5" s="1"/>
  <c r="Q105" i="5"/>
  <c r="S105" i="5" s="1"/>
  <c r="Q106" i="5"/>
  <c r="S106" i="5" s="1"/>
  <c r="Q107" i="5"/>
  <c r="S107" i="5" s="1"/>
  <c r="Q108" i="5"/>
  <c r="S108" i="5" s="1"/>
  <c r="Q109" i="5"/>
  <c r="S109" i="5" s="1"/>
  <c r="Q110" i="5"/>
  <c r="S110" i="5" s="1"/>
  <c r="Q111" i="5"/>
  <c r="S111" i="5" s="1"/>
  <c r="Q112" i="5"/>
  <c r="S112" i="5" s="1"/>
  <c r="Q113" i="5"/>
  <c r="S113" i="5" s="1"/>
  <c r="Q114" i="5"/>
  <c r="S114" i="5" s="1"/>
  <c r="Q115" i="5"/>
  <c r="S115" i="5" s="1"/>
  <c r="Q116" i="5"/>
  <c r="S116" i="5" s="1"/>
  <c r="Q117" i="5"/>
  <c r="S117" i="5" s="1"/>
  <c r="Q118" i="5"/>
  <c r="S118" i="5" s="1"/>
  <c r="Q119" i="5"/>
  <c r="S119" i="5" s="1"/>
  <c r="Q120" i="5"/>
  <c r="S120" i="5" s="1"/>
  <c r="Q121" i="5"/>
  <c r="S121" i="5" s="1"/>
  <c r="Q122" i="5"/>
  <c r="S122" i="5" s="1"/>
  <c r="Q123" i="5"/>
  <c r="S123" i="5" s="1"/>
  <c r="Q124" i="5"/>
  <c r="S124" i="5" s="1"/>
  <c r="Q125" i="5"/>
  <c r="S125" i="5" s="1"/>
  <c r="Q126" i="5"/>
  <c r="S126" i="5" s="1"/>
  <c r="Q127" i="5"/>
  <c r="S127" i="5" s="1"/>
  <c r="Q128" i="5"/>
  <c r="S128" i="5" s="1"/>
  <c r="Q129" i="5"/>
  <c r="S129" i="5" s="1"/>
  <c r="Q130" i="5"/>
  <c r="S130" i="5" s="1"/>
  <c r="Q131" i="5"/>
  <c r="S131" i="5" s="1"/>
  <c r="Q132" i="5"/>
  <c r="S132" i="5" s="1"/>
  <c r="Q133" i="5"/>
  <c r="S133" i="5" s="1"/>
  <c r="Q134" i="5"/>
  <c r="S134" i="5" s="1"/>
  <c r="Q135" i="5"/>
  <c r="S135" i="5" s="1"/>
  <c r="Q136" i="5"/>
  <c r="S136" i="5" s="1"/>
  <c r="Q137" i="5"/>
  <c r="S137" i="5" s="1"/>
  <c r="Q138" i="5"/>
  <c r="S138" i="5" s="1"/>
  <c r="Q139" i="5"/>
  <c r="S139" i="5" s="1"/>
  <c r="Q140" i="5"/>
  <c r="S140" i="5" s="1"/>
  <c r="Q141" i="5"/>
  <c r="S141" i="5" s="1"/>
  <c r="Q142" i="5"/>
  <c r="S142" i="5" s="1"/>
  <c r="Q143" i="5"/>
  <c r="S143" i="5" s="1"/>
  <c r="Q144" i="5"/>
  <c r="S144" i="5" s="1"/>
  <c r="Q145" i="5"/>
  <c r="S145" i="5" s="1"/>
  <c r="Q146" i="5"/>
  <c r="S146" i="5" s="1"/>
  <c r="Q147" i="5"/>
  <c r="S147" i="5" s="1"/>
  <c r="Q148" i="5"/>
  <c r="S148" i="5" s="1"/>
  <c r="Q149" i="5"/>
  <c r="S149" i="5" s="1"/>
  <c r="Q150" i="5"/>
  <c r="S150" i="5" s="1"/>
  <c r="Q151" i="5"/>
  <c r="S151" i="5" s="1"/>
  <c r="Q152" i="5"/>
  <c r="S152" i="5" s="1"/>
  <c r="Q153" i="5"/>
  <c r="S153" i="5" s="1"/>
  <c r="Q154" i="5"/>
  <c r="S154" i="5" s="1"/>
  <c r="Q155" i="5"/>
  <c r="S155" i="5" s="1"/>
  <c r="Q156" i="5"/>
  <c r="S156" i="5" s="1"/>
  <c r="Q157" i="5"/>
  <c r="S157" i="5" s="1"/>
  <c r="Q158" i="5"/>
  <c r="S158" i="5" s="1"/>
  <c r="Q159" i="5"/>
  <c r="S159" i="5" s="1"/>
  <c r="Q160" i="5"/>
  <c r="S160" i="5" s="1"/>
  <c r="Q161" i="5"/>
  <c r="S161" i="5" s="1"/>
  <c r="Q162" i="5"/>
  <c r="S162" i="5" s="1"/>
  <c r="Q163" i="5"/>
  <c r="S163" i="5" s="1"/>
  <c r="Q164" i="5"/>
  <c r="S164" i="5" s="1"/>
  <c r="Q165" i="5"/>
  <c r="S165" i="5" s="1"/>
  <c r="Q166" i="5"/>
  <c r="S166" i="5" s="1"/>
  <c r="Q167" i="5"/>
  <c r="S167" i="5" s="1"/>
  <c r="Q168" i="5"/>
  <c r="S168" i="5" s="1"/>
  <c r="Q169" i="5"/>
  <c r="S169" i="5" s="1"/>
  <c r="Q170" i="5"/>
  <c r="S170" i="5" s="1"/>
  <c r="Q171" i="5"/>
  <c r="S171" i="5" s="1"/>
  <c r="Q172" i="5"/>
  <c r="S172" i="5" s="1"/>
  <c r="Q173" i="5"/>
  <c r="S173" i="5" s="1"/>
  <c r="Q174" i="5"/>
  <c r="S174" i="5" s="1"/>
  <c r="Q175" i="5"/>
  <c r="S175" i="5" s="1"/>
  <c r="Q176" i="5"/>
  <c r="S176" i="5" s="1"/>
  <c r="Q177" i="5"/>
  <c r="S177" i="5" s="1"/>
  <c r="Q178" i="5"/>
  <c r="S178" i="5" s="1"/>
  <c r="Q179" i="5"/>
  <c r="S179" i="5" s="1"/>
  <c r="Q180" i="5"/>
  <c r="S180" i="5" s="1"/>
  <c r="Q181" i="5"/>
  <c r="S181" i="5" s="1"/>
  <c r="Q6" i="5"/>
  <c r="S6" i="5" s="1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P6" i="5"/>
  <c r="O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N6" i="5"/>
  <c r="M6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I6" i="5"/>
  <c r="H6" i="5"/>
  <c r="G6" i="5"/>
  <c r="F6" i="5"/>
  <c r="E6" i="5"/>
  <c r="D6" i="5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3" i="3"/>
  <c r="AF172" i="5" l="1"/>
  <c r="AM162" i="5"/>
  <c r="AM90" i="5"/>
  <c r="AM50" i="5"/>
  <c r="AF177" i="5"/>
  <c r="AF169" i="5"/>
  <c r="AF161" i="5"/>
  <c r="AF153" i="5"/>
  <c r="AF145" i="5"/>
  <c r="AF137" i="5"/>
  <c r="AF129" i="5"/>
  <c r="AF121" i="5"/>
  <c r="AF113" i="5"/>
  <c r="AF105" i="5"/>
  <c r="AF97" i="5"/>
  <c r="AF89" i="5"/>
  <c r="AF81" i="5"/>
  <c r="AF73" i="5"/>
  <c r="AF65" i="5"/>
  <c r="AF57" i="5"/>
  <c r="AF49" i="5"/>
  <c r="AF41" i="5"/>
  <c r="AF33" i="5"/>
  <c r="AF25" i="5"/>
  <c r="AF17" i="5"/>
  <c r="AF9" i="5"/>
  <c r="AM180" i="5"/>
  <c r="BG172" i="5"/>
  <c r="BG164" i="5"/>
  <c r="AM156" i="5"/>
  <c r="AM140" i="5"/>
  <c r="AM132" i="5"/>
  <c r="AM124" i="5"/>
  <c r="AM116" i="5"/>
  <c r="AM100" i="5"/>
  <c r="AM92" i="5"/>
  <c r="BG84" i="5"/>
  <c r="BG76" i="5"/>
  <c r="AM68" i="5"/>
  <c r="AM60" i="5"/>
  <c r="AM52" i="5"/>
  <c r="AM44" i="5"/>
  <c r="AM36" i="5"/>
  <c r="AM28" i="5"/>
  <c r="BG20" i="5"/>
  <c r="AM12" i="5"/>
  <c r="AF171" i="5"/>
  <c r="AF131" i="5"/>
  <c r="AF115" i="5"/>
  <c r="AF107" i="5"/>
  <c r="AF91" i="5"/>
  <c r="AF83" i="5"/>
  <c r="AF43" i="5"/>
  <c r="AF27" i="5"/>
  <c r="AF19" i="5"/>
  <c r="AF11" i="5"/>
  <c r="BG149" i="5"/>
  <c r="BG93" i="5"/>
  <c r="AM141" i="5"/>
  <c r="BG148" i="5"/>
  <c r="AM164" i="5"/>
  <c r="AM148" i="5"/>
  <c r="AM108" i="5"/>
  <c r="AM84" i="5"/>
  <c r="AM76" i="5"/>
  <c r="AM20" i="5"/>
  <c r="AU173" i="5"/>
  <c r="AU149" i="5"/>
  <c r="AU125" i="5"/>
  <c r="AU101" i="5"/>
  <c r="AU77" i="5"/>
  <c r="AU53" i="5"/>
  <c r="AU29" i="5"/>
  <c r="AU13" i="5"/>
  <c r="AZ169" i="5"/>
  <c r="AZ121" i="5"/>
  <c r="AZ41" i="5"/>
  <c r="AU165" i="5"/>
  <c r="AU141" i="5"/>
  <c r="AU117" i="5"/>
  <c r="AU93" i="5"/>
  <c r="AU69" i="5"/>
  <c r="AU45" i="5"/>
  <c r="BG92" i="5"/>
  <c r="AU181" i="5"/>
  <c r="AU157" i="5"/>
  <c r="AU133" i="5"/>
  <c r="AU109" i="5"/>
  <c r="AU85" i="5"/>
  <c r="AU61" i="5"/>
  <c r="AU37" i="5"/>
  <c r="AU21" i="5"/>
  <c r="AZ25" i="5"/>
  <c r="BG163" i="5"/>
  <c r="BG123" i="5"/>
  <c r="BG91" i="5"/>
  <c r="BG59" i="5"/>
  <c r="BG27" i="5"/>
  <c r="BG11" i="5"/>
  <c r="AF122" i="5"/>
  <c r="AF58" i="5"/>
  <c r="AM179" i="5"/>
  <c r="AM147" i="5"/>
  <c r="AM115" i="5"/>
  <c r="AM83" i="5"/>
  <c r="AM51" i="5"/>
  <c r="AM19" i="5"/>
  <c r="AZ176" i="5"/>
  <c r="AZ168" i="5"/>
  <c r="AZ160" i="5"/>
  <c r="AZ144" i="5"/>
  <c r="AZ136" i="5"/>
  <c r="AZ128" i="5"/>
  <c r="AZ120" i="5"/>
  <c r="AZ112" i="5"/>
  <c r="AZ104" i="5"/>
  <c r="AZ96" i="5"/>
  <c r="AZ88" i="5"/>
  <c r="AZ80" i="5"/>
  <c r="AZ72" i="5"/>
  <c r="AZ64" i="5"/>
  <c r="AZ56" i="5"/>
  <c r="AZ48" i="5"/>
  <c r="AZ40" i="5"/>
  <c r="AZ32" i="5"/>
  <c r="AZ24" i="5"/>
  <c r="AZ16" i="5"/>
  <c r="AZ8" i="5"/>
  <c r="BG12" i="5"/>
  <c r="BG155" i="5"/>
  <c r="BG131" i="5"/>
  <c r="BG99" i="5"/>
  <c r="BG67" i="5"/>
  <c r="BG35" i="5"/>
  <c r="BG19" i="5"/>
  <c r="AF130" i="5"/>
  <c r="AM163" i="5"/>
  <c r="AM139" i="5"/>
  <c r="AM107" i="5"/>
  <c r="AM75" i="5"/>
  <c r="AM35" i="5"/>
  <c r="AZ159" i="5"/>
  <c r="AZ143" i="5"/>
  <c r="AZ135" i="5"/>
  <c r="AZ79" i="5"/>
  <c r="BG171" i="5"/>
  <c r="BG139" i="5"/>
  <c r="BG107" i="5"/>
  <c r="BG75" i="5"/>
  <c r="BG43" i="5"/>
  <c r="AF66" i="5"/>
  <c r="AM155" i="5"/>
  <c r="AM123" i="5"/>
  <c r="AM91" i="5"/>
  <c r="AM59" i="5"/>
  <c r="AM27" i="5"/>
  <c r="AU142" i="5"/>
  <c r="AU118" i="5"/>
  <c r="AU110" i="5"/>
  <c r="AU102" i="5"/>
  <c r="BG179" i="5"/>
  <c r="BG147" i="5"/>
  <c r="BG115" i="5"/>
  <c r="BG83" i="5"/>
  <c r="BG51" i="5"/>
  <c r="AF178" i="5"/>
  <c r="AF146" i="5"/>
  <c r="AF82" i="5"/>
  <c r="AM171" i="5"/>
  <c r="AM131" i="5"/>
  <c r="AM99" i="5"/>
  <c r="AM67" i="5"/>
  <c r="AM43" i="5"/>
  <c r="AM11" i="5"/>
  <c r="BG140" i="5"/>
  <c r="AM172" i="5"/>
  <c r="BG132" i="5"/>
  <c r="BG116" i="5"/>
  <c r="BG108" i="5"/>
  <c r="BG52" i="5"/>
  <c r="BG36" i="5"/>
  <c r="BG28" i="5"/>
  <c r="AF155" i="5"/>
  <c r="AF147" i="5"/>
  <c r="AF139" i="5"/>
  <c r="AF75" i="5"/>
  <c r="AF67" i="5"/>
  <c r="AF51" i="5"/>
  <c r="BG60" i="5"/>
  <c r="AM173" i="5"/>
  <c r="AM165" i="5"/>
  <c r="AM157" i="5"/>
  <c r="AM149" i="5"/>
  <c r="AM133" i="5"/>
  <c r="AM125" i="5"/>
  <c r="AM117" i="5"/>
  <c r="AM93" i="5"/>
  <c r="AM85" i="5"/>
  <c r="AM69" i="5"/>
  <c r="AM53" i="5"/>
  <c r="AM45" i="5"/>
  <c r="AM29" i="5"/>
  <c r="AM13" i="5"/>
  <c r="AZ107" i="5"/>
  <c r="AZ83" i="5"/>
  <c r="BG68" i="5"/>
  <c r="AF179" i="5"/>
  <c r="AF163" i="5"/>
  <c r="AF123" i="5"/>
  <c r="AF99" i="5"/>
  <c r="AF59" i="5"/>
  <c r="AF35" i="5"/>
  <c r="BG180" i="5"/>
  <c r="BG124" i="5"/>
  <c r="BG174" i="5"/>
  <c r="AM166" i="5"/>
  <c r="AM150" i="5"/>
  <c r="AM134" i="5"/>
  <c r="AM126" i="5"/>
  <c r="AM94" i="5"/>
  <c r="AM86" i="5"/>
  <c r="AM78" i="5"/>
  <c r="BG70" i="5"/>
  <c r="AM62" i="5"/>
  <c r="BG54" i="5"/>
  <c r="AM46" i="5"/>
  <c r="AM30" i="5"/>
  <c r="AM22" i="5"/>
  <c r="AM14" i="5"/>
  <c r="AF181" i="5"/>
  <c r="AF173" i="5"/>
  <c r="AF165" i="5"/>
  <c r="AF157" i="5"/>
  <c r="AF149" i="5"/>
  <c r="AF141" i="5"/>
  <c r="AF133" i="5"/>
  <c r="AF125" i="5"/>
  <c r="AF117" i="5"/>
  <c r="AF109" i="5"/>
  <c r="AF101" i="5"/>
  <c r="AF93" i="5"/>
  <c r="AF85" i="5"/>
  <c r="AF77" i="5"/>
  <c r="AF69" i="5"/>
  <c r="AF61" i="5"/>
  <c r="AF53" i="5"/>
  <c r="AF45" i="5"/>
  <c r="AF37" i="5"/>
  <c r="AF29" i="5"/>
  <c r="AF21" i="5"/>
  <c r="AF13" i="5"/>
  <c r="BG156" i="5"/>
  <c r="BG100" i="5"/>
  <c r="BG44" i="5"/>
  <c r="AU179" i="5"/>
  <c r="AU171" i="5"/>
  <c r="AU155" i="5"/>
  <c r="AU147" i="5"/>
  <c r="AU131" i="5"/>
  <c r="AU107" i="5"/>
  <c r="AU83" i="5"/>
  <c r="AU51" i="5"/>
  <c r="AU27" i="5"/>
  <c r="AZ164" i="5"/>
  <c r="AZ156" i="5"/>
  <c r="AZ140" i="5"/>
  <c r="AZ100" i="5"/>
  <c r="AZ92" i="5"/>
  <c r="AZ76" i="5"/>
  <c r="AZ52" i="5"/>
  <c r="AZ44" i="5"/>
  <c r="AZ36" i="5"/>
  <c r="AZ28" i="5"/>
  <c r="AZ12" i="5"/>
  <c r="AU169" i="5"/>
  <c r="AF156" i="5"/>
  <c r="AF108" i="5"/>
  <c r="AF92" i="5"/>
  <c r="AF76" i="5"/>
  <c r="AF68" i="5"/>
  <c r="AF28" i="5"/>
  <c r="AF12" i="5"/>
  <c r="AM102" i="5"/>
  <c r="AM142" i="5"/>
  <c r="BG53" i="5"/>
  <c r="AU96" i="5"/>
  <c r="BG69" i="5"/>
  <c r="BG13" i="5"/>
  <c r="BG176" i="5"/>
  <c r="BG144" i="5"/>
  <c r="BG112" i="5"/>
  <c r="BG80" i="5"/>
  <c r="BG40" i="5"/>
  <c r="AU120" i="5"/>
  <c r="AZ174" i="5"/>
  <c r="AZ166" i="5"/>
  <c r="AZ158" i="5"/>
  <c r="AZ150" i="5"/>
  <c r="AZ142" i="5"/>
  <c r="AZ134" i="5"/>
  <c r="AZ126" i="5"/>
  <c r="AZ118" i="5"/>
  <c r="AZ110" i="5"/>
  <c r="AZ102" i="5"/>
  <c r="AZ94" i="5"/>
  <c r="AZ86" i="5"/>
  <c r="AZ78" i="5"/>
  <c r="AZ70" i="5"/>
  <c r="AZ62" i="5"/>
  <c r="AZ54" i="5"/>
  <c r="AZ46" i="5"/>
  <c r="AZ38" i="5"/>
  <c r="AZ30" i="5"/>
  <c r="AZ22" i="5"/>
  <c r="AZ14" i="5"/>
  <c r="AM145" i="5"/>
  <c r="AM34" i="5"/>
  <c r="AZ165" i="5"/>
  <c r="BG160" i="5"/>
  <c r="BG128" i="5"/>
  <c r="BG96" i="5"/>
  <c r="BG64" i="5"/>
  <c r="BG24" i="5"/>
  <c r="AF63" i="5"/>
  <c r="AM8" i="5"/>
  <c r="BG152" i="5"/>
  <c r="BG120" i="5"/>
  <c r="BG88" i="5"/>
  <c r="BG56" i="5"/>
  <c r="BG32" i="5"/>
  <c r="BG8" i="5"/>
  <c r="BG133" i="5"/>
  <c r="AU144" i="5"/>
  <c r="BG168" i="5"/>
  <c r="BG136" i="5"/>
  <c r="BG104" i="5"/>
  <c r="BG72" i="5"/>
  <c r="BG48" i="5"/>
  <c r="BG16" i="5"/>
  <c r="AF15" i="5"/>
  <c r="BG173" i="5"/>
  <c r="BG29" i="5"/>
  <c r="AM174" i="5"/>
  <c r="AM87" i="5"/>
  <c r="BG142" i="5"/>
  <c r="BG102" i="5"/>
  <c r="BG78" i="5"/>
  <c r="BG38" i="5"/>
  <c r="BG165" i="5"/>
  <c r="BG141" i="5"/>
  <c r="BG125" i="5"/>
  <c r="BG109" i="5"/>
  <c r="BG101" i="5"/>
  <c r="BG85" i="5"/>
  <c r="BG61" i="5"/>
  <c r="BG45" i="5"/>
  <c r="BG21" i="5"/>
  <c r="AF180" i="5"/>
  <c r="AF164" i="5"/>
  <c r="AF148" i="5"/>
  <c r="AF140" i="5"/>
  <c r="AF132" i="5"/>
  <c r="AF124" i="5"/>
  <c r="AF116" i="5"/>
  <c r="AF100" i="5"/>
  <c r="AF84" i="5"/>
  <c r="AF60" i="5"/>
  <c r="AF52" i="5"/>
  <c r="AF44" i="5"/>
  <c r="AF36" i="5"/>
  <c r="AF20" i="5"/>
  <c r="AU104" i="5"/>
  <c r="AU80" i="5"/>
  <c r="AU72" i="5"/>
  <c r="AU56" i="5"/>
  <c r="AU32" i="5"/>
  <c r="AU8" i="5"/>
  <c r="AZ57" i="5"/>
  <c r="AU70" i="5"/>
  <c r="AM70" i="5"/>
  <c r="AZ105" i="5"/>
  <c r="AM105" i="5"/>
  <c r="AM101" i="5"/>
  <c r="AM61" i="5"/>
  <c r="AM21" i="5"/>
  <c r="BG158" i="5"/>
  <c r="AU158" i="5"/>
  <c r="AM38" i="5"/>
  <c r="AU38" i="5"/>
  <c r="AU121" i="5"/>
  <c r="AU105" i="5"/>
  <c r="BG150" i="5"/>
  <c r="BG110" i="5"/>
  <c r="BG86" i="5"/>
  <c r="BG46" i="5"/>
  <c r="AM181" i="5"/>
  <c r="BG181" i="5"/>
  <c r="AM77" i="5"/>
  <c r="BG77" i="5"/>
  <c r="AM37" i="5"/>
  <c r="BG37" i="5"/>
  <c r="AM158" i="5"/>
  <c r="AM54" i="5"/>
  <c r="AU46" i="5"/>
  <c r="BG157" i="5"/>
  <c r="AU57" i="5"/>
  <c r="AU41" i="5"/>
  <c r="AZ58" i="5"/>
  <c r="BG117" i="5"/>
  <c r="AU22" i="5"/>
  <c r="AM109" i="5"/>
  <c r="AM17" i="5"/>
  <c r="AU163" i="5"/>
  <c r="AU139" i="5"/>
  <c r="AU123" i="5"/>
  <c r="AU115" i="5"/>
  <c r="AU99" i="5"/>
  <c r="AU91" i="5"/>
  <c r="AU75" i="5"/>
  <c r="AU67" i="5"/>
  <c r="AU59" i="5"/>
  <c r="AU43" i="5"/>
  <c r="AU35" i="5"/>
  <c r="AU19" i="5"/>
  <c r="AU11" i="5"/>
  <c r="AZ180" i="5"/>
  <c r="AZ172" i="5"/>
  <c r="AZ148" i="5"/>
  <c r="AZ132" i="5"/>
  <c r="AZ124" i="5"/>
  <c r="AZ116" i="5"/>
  <c r="AZ108" i="5"/>
  <c r="AZ84" i="5"/>
  <c r="AZ68" i="5"/>
  <c r="AZ60" i="5"/>
  <c r="AZ20" i="5"/>
  <c r="BG175" i="5"/>
  <c r="BG167" i="5"/>
  <c r="AM127" i="5"/>
  <c r="BG111" i="5"/>
  <c r="BG103" i="5"/>
  <c r="BG39" i="5"/>
  <c r="AM7" i="5"/>
  <c r="AF174" i="5"/>
  <c r="AF166" i="5"/>
  <c r="AF158" i="5"/>
  <c r="AF150" i="5"/>
  <c r="AF142" i="5"/>
  <c r="AF134" i="5"/>
  <c r="AF126" i="5"/>
  <c r="AF118" i="5"/>
  <c r="AF110" i="5"/>
  <c r="AF102" i="5"/>
  <c r="AF94" i="5"/>
  <c r="AF86" i="5"/>
  <c r="AF78" i="5"/>
  <c r="AF70" i="5"/>
  <c r="AF62" i="5"/>
  <c r="AF54" i="5"/>
  <c r="AF46" i="5"/>
  <c r="AF38" i="5"/>
  <c r="AF30" i="5"/>
  <c r="AF22" i="5"/>
  <c r="AF14" i="5"/>
  <c r="AM176" i="5"/>
  <c r="AM168" i="5"/>
  <c r="AM160" i="5"/>
  <c r="AM152" i="5"/>
  <c r="AM144" i="5"/>
  <c r="AM136" i="5"/>
  <c r="AM128" i="5"/>
  <c r="AM120" i="5"/>
  <c r="AM112" i="5"/>
  <c r="AM104" i="5"/>
  <c r="AM96" i="5"/>
  <c r="AM88" i="5"/>
  <c r="AM80" i="5"/>
  <c r="AM72" i="5"/>
  <c r="AM64" i="5"/>
  <c r="AM56" i="5"/>
  <c r="AM48" i="5"/>
  <c r="AM40" i="5"/>
  <c r="AM32" i="5"/>
  <c r="AM24" i="5"/>
  <c r="AM16" i="5"/>
  <c r="AU130" i="5"/>
  <c r="AU66" i="5"/>
  <c r="AZ179" i="5"/>
  <c r="AZ171" i="5"/>
  <c r="AZ163" i="5"/>
  <c r="AZ155" i="5"/>
  <c r="AZ147" i="5"/>
  <c r="AZ139" i="5"/>
  <c r="AZ131" i="5"/>
  <c r="AZ123" i="5"/>
  <c r="AZ115" i="5"/>
  <c r="AZ99" i="5"/>
  <c r="AZ91" i="5"/>
  <c r="AZ75" i="5"/>
  <c r="AZ67" i="5"/>
  <c r="AZ59" i="5"/>
  <c r="AZ51" i="5"/>
  <c r="AZ43" i="5"/>
  <c r="AZ35" i="5"/>
  <c r="AZ27" i="5"/>
  <c r="AZ19" i="5"/>
  <c r="AZ11" i="5"/>
  <c r="BG127" i="5"/>
  <c r="BG166" i="5"/>
  <c r="BG126" i="5"/>
  <c r="BG62" i="5"/>
  <c r="BG22" i="5"/>
  <c r="AU174" i="5"/>
  <c r="AU150" i="5"/>
  <c r="AU126" i="5"/>
  <c r="AU78" i="5"/>
  <c r="AU54" i="5"/>
  <c r="AU30" i="5"/>
  <c r="AM118" i="5"/>
  <c r="AF127" i="5"/>
  <c r="AZ152" i="5"/>
  <c r="AF152" i="5"/>
  <c r="AF55" i="5"/>
  <c r="AU82" i="5"/>
  <c r="BG118" i="5"/>
  <c r="BG58" i="5"/>
  <c r="BG14" i="5"/>
  <c r="AU168" i="5"/>
  <c r="AU94" i="5"/>
  <c r="AM110" i="5"/>
  <c r="AF24" i="5"/>
  <c r="AM178" i="5"/>
  <c r="AU58" i="5"/>
  <c r="AM6" i="5"/>
  <c r="BG134" i="5"/>
  <c r="BG94" i="5"/>
  <c r="AU166" i="5"/>
  <c r="AU136" i="5"/>
  <c r="AU16" i="5"/>
  <c r="AU146" i="5"/>
  <c r="AU122" i="5"/>
  <c r="AU18" i="5"/>
  <c r="BG30" i="5"/>
  <c r="AU160" i="5"/>
  <c r="AU134" i="5"/>
  <c r="AU86" i="5"/>
  <c r="AU62" i="5"/>
  <c r="AU40" i="5"/>
  <c r="AU14" i="5"/>
  <c r="AF64" i="5"/>
  <c r="BG146" i="5"/>
  <c r="BG130" i="5"/>
  <c r="BG122" i="5"/>
  <c r="BG18" i="5"/>
  <c r="AM97" i="5"/>
  <c r="AU25" i="5"/>
  <c r="AU9" i="5"/>
  <c r="AF176" i="5"/>
  <c r="AF168" i="5"/>
  <c r="AF160" i="5"/>
  <c r="AF144" i="5"/>
  <c r="AF136" i="5"/>
  <c r="AF128" i="5"/>
  <c r="AF120" i="5"/>
  <c r="AF112" i="5"/>
  <c r="AF104" i="5"/>
  <c r="AF96" i="5"/>
  <c r="AF88" i="5"/>
  <c r="AF80" i="5"/>
  <c r="AF72" i="5"/>
  <c r="AF56" i="5"/>
  <c r="AF48" i="5"/>
  <c r="AF40" i="5"/>
  <c r="AF32" i="5"/>
  <c r="AF16" i="5"/>
  <c r="AF8" i="5"/>
  <c r="AM154" i="5"/>
  <c r="AM114" i="5"/>
  <c r="AM98" i="5"/>
  <c r="AM26" i="5"/>
  <c r="AU180" i="5"/>
  <c r="AU172" i="5"/>
  <c r="AU164" i="5"/>
  <c r="AU156" i="5"/>
  <c r="AU148" i="5"/>
  <c r="AU140" i="5"/>
  <c r="AU132" i="5"/>
  <c r="AU124" i="5"/>
  <c r="AU116" i="5"/>
  <c r="AU108" i="5"/>
  <c r="AU100" i="5"/>
  <c r="AU92" i="5"/>
  <c r="AU84" i="5"/>
  <c r="AU76" i="5"/>
  <c r="AU68" i="5"/>
  <c r="AU60" i="5"/>
  <c r="AU52" i="5"/>
  <c r="AU44" i="5"/>
  <c r="AU36" i="5"/>
  <c r="AU28" i="5"/>
  <c r="AU20" i="5"/>
  <c r="AU12" i="5"/>
  <c r="AZ181" i="5"/>
  <c r="AZ173" i="5"/>
  <c r="AZ157" i="5"/>
  <c r="AZ149" i="5"/>
  <c r="AZ141" i="5"/>
  <c r="AZ133" i="5"/>
  <c r="AZ125" i="5"/>
  <c r="AZ117" i="5"/>
  <c r="AZ109" i="5"/>
  <c r="AZ101" i="5"/>
  <c r="AZ93" i="5"/>
  <c r="AZ85" i="5"/>
  <c r="AZ77" i="5"/>
  <c r="AZ69" i="5"/>
  <c r="AZ61" i="5"/>
  <c r="AZ53" i="5"/>
  <c r="AZ45" i="5"/>
  <c r="AZ37" i="5"/>
  <c r="AZ29" i="5"/>
  <c r="AZ21" i="5"/>
  <c r="AZ13" i="5"/>
  <c r="AF170" i="5"/>
  <c r="AZ170" i="5"/>
  <c r="AF114" i="5"/>
  <c r="AZ114" i="5"/>
  <c r="AF50" i="5"/>
  <c r="AZ50" i="5"/>
  <c r="AF18" i="5"/>
  <c r="AZ18" i="5"/>
  <c r="BG82" i="5"/>
  <c r="AZ82" i="5"/>
  <c r="AM135" i="5"/>
  <c r="AM63" i="5"/>
  <c r="AF79" i="5"/>
  <c r="BG178" i="5"/>
  <c r="BG170" i="5"/>
  <c r="BG162" i="5"/>
  <c r="BG154" i="5"/>
  <c r="BG138" i="5"/>
  <c r="BG114" i="5"/>
  <c r="BG106" i="5"/>
  <c r="BG98" i="5"/>
  <c r="BG90" i="5"/>
  <c r="BG74" i="5"/>
  <c r="BG50" i="5"/>
  <c r="BG42" i="5"/>
  <c r="BG34" i="5"/>
  <c r="BG26" i="5"/>
  <c r="BG10" i="5"/>
  <c r="AM177" i="5"/>
  <c r="AU177" i="5"/>
  <c r="AZ161" i="5"/>
  <c r="AM161" i="5"/>
  <c r="AU153" i="5"/>
  <c r="AZ153" i="5"/>
  <c r="AU145" i="5"/>
  <c r="AZ145" i="5"/>
  <c r="AU137" i="5"/>
  <c r="AZ137" i="5"/>
  <c r="AU129" i="5"/>
  <c r="AZ129" i="5"/>
  <c r="AM113" i="5"/>
  <c r="AU113" i="5"/>
  <c r="AZ113" i="5"/>
  <c r="AU89" i="5"/>
  <c r="AZ89" i="5"/>
  <c r="AU81" i="5"/>
  <c r="AZ81" i="5"/>
  <c r="AU73" i="5"/>
  <c r="AZ73" i="5"/>
  <c r="AU65" i="5"/>
  <c r="AZ65" i="5"/>
  <c r="AM49" i="5"/>
  <c r="AU49" i="5"/>
  <c r="AZ49" i="5"/>
  <c r="AZ33" i="5"/>
  <c r="AM33" i="5"/>
  <c r="AZ17" i="5"/>
  <c r="AU17" i="5"/>
  <c r="AM170" i="5"/>
  <c r="AM146" i="5"/>
  <c r="AM138" i="5"/>
  <c r="AM130" i="5"/>
  <c r="AM122" i="5"/>
  <c r="AM106" i="5"/>
  <c r="AM82" i="5"/>
  <c r="AM74" i="5"/>
  <c r="AM66" i="5"/>
  <c r="AM58" i="5"/>
  <c r="AM42" i="5"/>
  <c r="AM18" i="5"/>
  <c r="AM10" i="5"/>
  <c r="AM89" i="5"/>
  <c r="AF175" i="5"/>
  <c r="AF167" i="5"/>
  <c r="AF159" i="5"/>
  <c r="AF111" i="5"/>
  <c r="AF103" i="5"/>
  <c r="AF95" i="5"/>
  <c r="AF47" i="5"/>
  <c r="AF39" i="5"/>
  <c r="AF31" i="5"/>
  <c r="AM137" i="5"/>
  <c r="AM129" i="5"/>
  <c r="AM121" i="5"/>
  <c r="AM73" i="5"/>
  <c r="AM65" i="5"/>
  <c r="AM57" i="5"/>
  <c r="AM9" i="5"/>
  <c r="AF154" i="5"/>
  <c r="AZ154" i="5"/>
  <c r="AF90" i="5"/>
  <c r="AZ90" i="5"/>
  <c r="AF42" i="5"/>
  <c r="AZ42" i="5"/>
  <c r="AF10" i="5"/>
  <c r="AZ10" i="5"/>
  <c r="AU167" i="5"/>
  <c r="AM167" i="5"/>
  <c r="AU143" i="5"/>
  <c r="BG143" i="5"/>
  <c r="AM143" i="5"/>
  <c r="AU119" i="5"/>
  <c r="AM119" i="5"/>
  <c r="AZ119" i="5"/>
  <c r="BG119" i="5"/>
  <c r="AU95" i="5"/>
  <c r="BG95" i="5"/>
  <c r="AM95" i="5"/>
  <c r="AU71" i="5"/>
  <c r="BG71" i="5"/>
  <c r="AF71" i="5"/>
  <c r="AU47" i="5"/>
  <c r="AZ47" i="5"/>
  <c r="AM47" i="5"/>
  <c r="AZ23" i="5"/>
  <c r="AU23" i="5"/>
  <c r="BG23" i="5"/>
  <c r="AF23" i="5"/>
  <c r="AZ7" i="5"/>
  <c r="AU7" i="5"/>
  <c r="BG7" i="5"/>
  <c r="AF7" i="5"/>
  <c r="AU170" i="5"/>
  <c r="AU98" i="5"/>
  <c r="AU74" i="5"/>
  <c r="AU50" i="5"/>
  <c r="AU26" i="5"/>
  <c r="AU10" i="5"/>
  <c r="BG63" i="5"/>
  <c r="AZ177" i="5"/>
  <c r="AZ130" i="5"/>
  <c r="AZ97" i="5"/>
  <c r="AZ71" i="5"/>
  <c r="AU161" i="5"/>
  <c r="AU97" i="5"/>
  <c r="AU33" i="5"/>
  <c r="AM169" i="5"/>
  <c r="AM41" i="5"/>
  <c r="AF119" i="5"/>
  <c r="AZ122" i="5"/>
  <c r="AZ95" i="5"/>
  <c r="AZ9" i="5"/>
  <c r="AM71" i="5"/>
  <c r="AF143" i="5"/>
  <c r="AF162" i="5"/>
  <c r="AZ162" i="5"/>
  <c r="AF138" i="5"/>
  <c r="AZ138" i="5"/>
  <c r="AF106" i="5"/>
  <c r="AZ106" i="5"/>
  <c r="AF74" i="5"/>
  <c r="AZ74" i="5"/>
  <c r="AF34" i="5"/>
  <c r="AZ34" i="5"/>
  <c r="AU159" i="5"/>
  <c r="BG159" i="5"/>
  <c r="AM159" i="5"/>
  <c r="AU135" i="5"/>
  <c r="BG135" i="5"/>
  <c r="AF135" i="5"/>
  <c r="AU111" i="5"/>
  <c r="AZ111" i="5"/>
  <c r="AM111" i="5"/>
  <c r="AU87" i="5"/>
  <c r="AF87" i="5"/>
  <c r="AZ87" i="5"/>
  <c r="BG87" i="5"/>
  <c r="AU63" i="5"/>
  <c r="AZ63" i="5"/>
  <c r="AZ39" i="5"/>
  <c r="AU39" i="5"/>
  <c r="AM39" i="5"/>
  <c r="AU162" i="5"/>
  <c r="AU138" i="5"/>
  <c r="AU114" i="5"/>
  <c r="AU90" i="5"/>
  <c r="AU42" i="5"/>
  <c r="BG47" i="5"/>
  <c r="AZ66" i="5"/>
  <c r="AM153" i="5"/>
  <c r="AM25" i="5"/>
  <c r="AF98" i="5"/>
  <c r="AZ98" i="5"/>
  <c r="AF26" i="5"/>
  <c r="AZ26" i="5"/>
  <c r="BG66" i="5"/>
  <c r="AZ178" i="5"/>
  <c r="AU175" i="5"/>
  <c r="AM175" i="5"/>
  <c r="AZ175" i="5"/>
  <c r="AU151" i="5"/>
  <c r="AF151" i="5"/>
  <c r="AZ151" i="5"/>
  <c r="BG151" i="5"/>
  <c r="AU127" i="5"/>
  <c r="AZ127" i="5"/>
  <c r="AU103" i="5"/>
  <c r="AZ103" i="5"/>
  <c r="AM103" i="5"/>
  <c r="AU79" i="5"/>
  <c r="BG79" i="5"/>
  <c r="AM79" i="5"/>
  <c r="AU55" i="5"/>
  <c r="AM55" i="5"/>
  <c r="AZ55" i="5"/>
  <c r="BG55" i="5"/>
  <c r="AZ31" i="5"/>
  <c r="AU31" i="5"/>
  <c r="BG31" i="5"/>
  <c r="AM31" i="5"/>
  <c r="AZ15" i="5"/>
  <c r="AU15" i="5"/>
  <c r="BG15" i="5"/>
  <c r="AM15" i="5"/>
  <c r="AU178" i="5"/>
  <c r="AU154" i="5"/>
  <c r="AU106" i="5"/>
  <c r="AU34" i="5"/>
  <c r="AZ167" i="5"/>
  <c r="AZ146" i="5"/>
  <c r="AM151" i="5"/>
  <c r="AM81" i="5"/>
  <c r="AM23" i="5"/>
  <c r="BG177" i="5"/>
  <c r="BG169" i="5"/>
  <c r="BG161" i="5"/>
  <c r="BG153" i="5"/>
  <c r="BG145" i="5"/>
  <c r="BG137" i="5"/>
  <c r="BG129" i="5"/>
  <c r="BG121" i="5"/>
  <c r="BG113" i="5"/>
  <c r="BG105" i="5"/>
  <c r="BG97" i="5"/>
  <c r="BG89" i="5"/>
  <c r="BG81" i="5"/>
  <c r="BG73" i="5"/>
  <c r="BG65" i="5"/>
  <c r="BG57" i="5"/>
  <c r="BG49" i="5"/>
  <c r="BG41" i="5"/>
  <c r="BG33" i="5"/>
  <c r="BG25" i="5"/>
  <c r="BG17" i="5"/>
  <c r="BG9" i="5"/>
  <c r="AU128" i="5"/>
  <c r="AU64" i="5"/>
  <c r="AZ6" i="5"/>
  <c r="AU152" i="5"/>
  <c r="AU88" i="5"/>
  <c r="AU24" i="5"/>
  <c r="AF6" i="5"/>
  <c r="AU176" i="5"/>
  <c r="AU112" i="5"/>
  <c r="AU48" i="5"/>
  <c r="BG6" i="5"/>
  <c r="AU6" i="5"/>
  <c r="C7" i="5" l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6" i="5"/>
  <c r="A7" i="5"/>
  <c r="A8" i="5"/>
  <c r="A9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6" i="5"/>
  <c r="E3" i="13"/>
  <c r="X7" i="5" s="1"/>
  <c r="E4" i="13"/>
  <c r="X8" i="5" s="1"/>
  <c r="E5" i="13"/>
  <c r="X9" i="5" s="1"/>
  <c r="E6" i="13"/>
  <c r="X10" i="5" s="1"/>
  <c r="E7" i="13"/>
  <c r="X11" i="5" s="1"/>
  <c r="E8" i="13"/>
  <c r="X12" i="5" s="1"/>
  <c r="E9" i="13"/>
  <c r="X13" i="5" s="1"/>
  <c r="E10" i="13"/>
  <c r="X14" i="5" s="1"/>
  <c r="E11" i="13"/>
  <c r="X15" i="5" s="1"/>
  <c r="E12" i="13"/>
  <c r="X16" i="5" s="1"/>
  <c r="E13" i="13"/>
  <c r="X17" i="5" s="1"/>
  <c r="E14" i="13"/>
  <c r="X18" i="5" s="1"/>
  <c r="E15" i="13"/>
  <c r="X19" i="5" s="1"/>
  <c r="E16" i="13"/>
  <c r="X20" i="5" s="1"/>
  <c r="E17" i="13"/>
  <c r="X21" i="5" s="1"/>
  <c r="E18" i="13"/>
  <c r="X22" i="5" s="1"/>
  <c r="E19" i="13"/>
  <c r="X23" i="5" s="1"/>
  <c r="E20" i="13"/>
  <c r="X24" i="5" s="1"/>
  <c r="E21" i="13"/>
  <c r="X25" i="5" s="1"/>
  <c r="E22" i="13"/>
  <c r="X26" i="5" s="1"/>
  <c r="E23" i="13"/>
  <c r="X27" i="5" s="1"/>
  <c r="E24" i="13"/>
  <c r="X28" i="5" s="1"/>
  <c r="E25" i="13"/>
  <c r="X29" i="5" s="1"/>
  <c r="E26" i="13"/>
  <c r="X30" i="5" s="1"/>
  <c r="E27" i="13"/>
  <c r="X31" i="5" s="1"/>
  <c r="E28" i="13"/>
  <c r="X32" i="5" s="1"/>
  <c r="E29" i="13"/>
  <c r="X33" i="5" s="1"/>
  <c r="E30" i="13"/>
  <c r="X34" i="5" s="1"/>
  <c r="E31" i="13"/>
  <c r="X35" i="5" s="1"/>
  <c r="E32" i="13"/>
  <c r="X36" i="5" s="1"/>
  <c r="E33" i="13"/>
  <c r="E34" i="13"/>
  <c r="X37" i="5" s="1"/>
  <c r="E35" i="13"/>
  <c r="X38" i="5" s="1"/>
  <c r="E36" i="13"/>
  <c r="X39" i="5" s="1"/>
  <c r="E37" i="13"/>
  <c r="X40" i="5" s="1"/>
  <c r="E38" i="13"/>
  <c r="X41" i="5" s="1"/>
  <c r="E39" i="13"/>
  <c r="X42" i="5" s="1"/>
  <c r="E40" i="13"/>
  <c r="X43" i="5" s="1"/>
  <c r="E41" i="13"/>
  <c r="X44" i="5" s="1"/>
  <c r="E42" i="13"/>
  <c r="X45" i="5" s="1"/>
  <c r="E43" i="13"/>
  <c r="X46" i="5" s="1"/>
  <c r="E44" i="13"/>
  <c r="X47" i="5" s="1"/>
  <c r="E45" i="13"/>
  <c r="X48" i="5" s="1"/>
  <c r="E46" i="13"/>
  <c r="X49" i="5" s="1"/>
  <c r="E47" i="13"/>
  <c r="X50" i="5" s="1"/>
  <c r="E48" i="13"/>
  <c r="X51" i="5" s="1"/>
  <c r="E49" i="13"/>
  <c r="X52" i="5" s="1"/>
  <c r="E50" i="13"/>
  <c r="X53" i="5" s="1"/>
  <c r="E51" i="13"/>
  <c r="X54" i="5" s="1"/>
  <c r="E52" i="13"/>
  <c r="X55" i="5" s="1"/>
  <c r="E53" i="13"/>
  <c r="X56" i="5" s="1"/>
  <c r="E54" i="13"/>
  <c r="X57" i="5" s="1"/>
  <c r="E55" i="13"/>
  <c r="X58" i="5" s="1"/>
  <c r="E56" i="13"/>
  <c r="X59" i="5" s="1"/>
  <c r="E57" i="13"/>
  <c r="X60" i="5" s="1"/>
  <c r="E58" i="13"/>
  <c r="X61" i="5" s="1"/>
  <c r="E59" i="13"/>
  <c r="X62" i="5" s="1"/>
  <c r="E60" i="13"/>
  <c r="X63" i="5" s="1"/>
  <c r="E61" i="13"/>
  <c r="X64" i="5" s="1"/>
  <c r="E62" i="13"/>
  <c r="X65" i="5" s="1"/>
  <c r="E63" i="13"/>
  <c r="X66" i="5" s="1"/>
  <c r="E64" i="13"/>
  <c r="X67" i="5" s="1"/>
  <c r="E65" i="13"/>
  <c r="X68" i="5" s="1"/>
  <c r="E66" i="13"/>
  <c r="X69" i="5" s="1"/>
  <c r="E67" i="13"/>
  <c r="X70" i="5" s="1"/>
  <c r="E68" i="13"/>
  <c r="X71" i="5" s="1"/>
  <c r="E69" i="13"/>
  <c r="X72" i="5" s="1"/>
  <c r="E70" i="13"/>
  <c r="X73" i="5" s="1"/>
  <c r="E71" i="13"/>
  <c r="X74" i="5" s="1"/>
  <c r="E72" i="13"/>
  <c r="X75" i="5" s="1"/>
  <c r="E73" i="13"/>
  <c r="X76" i="5" s="1"/>
  <c r="E74" i="13"/>
  <c r="X77" i="5" s="1"/>
  <c r="E75" i="13"/>
  <c r="X78" i="5" s="1"/>
  <c r="E76" i="13"/>
  <c r="X79" i="5" s="1"/>
  <c r="E77" i="13"/>
  <c r="X80" i="5" s="1"/>
  <c r="E78" i="13"/>
  <c r="X81" i="5" s="1"/>
  <c r="E79" i="13"/>
  <c r="X82" i="5" s="1"/>
  <c r="E80" i="13"/>
  <c r="X83" i="5" s="1"/>
  <c r="E81" i="13"/>
  <c r="X84" i="5" s="1"/>
  <c r="E82" i="13"/>
  <c r="X85" i="5" s="1"/>
  <c r="E83" i="13"/>
  <c r="X86" i="5" s="1"/>
  <c r="E84" i="13"/>
  <c r="X87" i="5" s="1"/>
  <c r="E85" i="13"/>
  <c r="X88" i="5" s="1"/>
  <c r="E86" i="13"/>
  <c r="X89" i="5" s="1"/>
  <c r="E87" i="13"/>
  <c r="X90" i="5" s="1"/>
  <c r="E88" i="13"/>
  <c r="X91" i="5" s="1"/>
  <c r="E89" i="13"/>
  <c r="X92" i="5" s="1"/>
  <c r="E90" i="13"/>
  <c r="X93" i="5" s="1"/>
  <c r="E91" i="13"/>
  <c r="X94" i="5" s="1"/>
  <c r="E92" i="13"/>
  <c r="X95" i="5" s="1"/>
  <c r="E93" i="13"/>
  <c r="X96" i="5" s="1"/>
  <c r="E94" i="13"/>
  <c r="X97" i="5" s="1"/>
  <c r="E95" i="13"/>
  <c r="X98" i="5" s="1"/>
  <c r="E96" i="13"/>
  <c r="X99" i="5" s="1"/>
  <c r="E97" i="13"/>
  <c r="X100" i="5" s="1"/>
  <c r="E98" i="13"/>
  <c r="X101" i="5" s="1"/>
  <c r="E99" i="13"/>
  <c r="X102" i="5" s="1"/>
  <c r="E100" i="13"/>
  <c r="X103" i="5" s="1"/>
  <c r="E101" i="13"/>
  <c r="X104" i="5" s="1"/>
  <c r="E102" i="13"/>
  <c r="X105" i="5" s="1"/>
  <c r="E103" i="13"/>
  <c r="X106" i="5" s="1"/>
  <c r="E104" i="13"/>
  <c r="X107" i="5" s="1"/>
  <c r="E105" i="13"/>
  <c r="X108" i="5" s="1"/>
  <c r="E106" i="13"/>
  <c r="X109" i="5" s="1"/>
  <c r="E107" i="13"/>
  <c r="X110" i="5" s="1"/>
  <c r="E108" i="13"/>
  <c r="X111" i="5" s="1"/>
  <c r="E109" i="13"/>
  <c r="X112" i="5" s="1"/>
  <c r="E110" i="13"/>
  <c r="X113" i="5" s="1"/>
  <c r="E111" i="13"/>
  <c r="X114" i="5" s="1"/>
  <c r="E112" i="13"/>
  <c r="X115" i="5" s="1"/>
  <c r="E113" i="13"/>
  <c r="X116" i="5" s="1"/>
  <c r="E114" i="13"/>
  <c r="X117" i="5" s="1"/>
  <c r="E115" i="13"/>
  <c r="X118" i="5" s="1"/>
  <c r="E116" i="13"/>
  <c r="X119" i="5" s="1"/>
  <c r="E117" i="13"/>
  <c r="X120" i="5" s="1"/>
  <c r="E118" i="13"/>
  <c r="X121" i="5" s="1"/>
  <c r="E119" i="13"/>
  <c r="X122" i="5" s="1"/>
  <c r="E120" i="13"/>
  <c r="X123" i="5" s="1"/>
  <c r="E121" i="13"/>
  <c r="X124" i="5" s="1"/>
  <c r="E122" i="13"/>
  <c r="X125" i="5" s="1"/>
  <c r="E123" i="13"/>
  <c r="X126" i="5" s="1"/>
  <c r="E124" i="13"/>
  <c r="X127" i="5" s="1"/>
  <c r="E125" i="13"/>
  <c r="X128" i="5" s="1"/>
  <c r="E126" i="13"/>
  <c r="X129" i="5" s="1"/>
  <c r="E127" i="13"/>
  <c r="X130" i="5" s="1"/>
  <c r="E128" i="13"/>
  <c r="X131" i="5" s="1"/>
  <c r="E129" i="13"/>
  <c r="X132" i="5" s="1"/>
  <c r="E130" i="13"/>
  <c r="X133" i="5" s="1"/>
  <c r="E131" i="13"/>
  <c r="X134" i="5" s="1"/>
  <c r="E132" i="13"/>
  <c r="X135" i="5" s="1"/>
  <c r="E133" i="13"/>
  <c r="X136" i="5" s="1"/>
  <c r="E134" i="13"/>
  <c r="X137" i="5" s="1"/>
  <c r="E135" i="13"/>
  <c r="X138" i="5" s="1"/>
  <c r="E136" i="13"/>
  <c r="X139" i="5" s="1"/>
  <c r="E137" i="13"/>
  <c r="X140" i="5" s="1"/>
  <c r="E138" i="13"/>
  <c r="X141" i="5" s="1"/>
  <c r="E139" i="13"/>
  <c r="X142" i="5" s="1"/>
  <c r="E140" i="13"/>
  <c r="X143" i="5" s="1"/>
  <c r="E141" i="13"/>
  <c r="X144" i="5" s="1"/>
  <c r="E142" i="13"/>
  <c r="X145" i="5" s="1"/>
  <c r="E143" i="13"/>
  <c r="X146" i="5" s="1"/>
  <c r="E144" i="13"/>
  <c r="X147" i="5" s="1"/>
  <c r="E145" i="13"/>
  <c r="X148" i="5" s="1"/>
  <c r="E146" i="13"/>
  <c r="X149" i="5" s="1"/>
  <c r="E147" i="13"/>
  <c r="X150" i="5" s="1"/>
  <c r="E148" i="13"/>
  <c r="X151" i="5" s="1"/>
  <c r="E149" i="13"/>
  <c r="X152" i="5" s="1"/>
  <c r="E150" i="13"/>
  <c r="X153" i="5" s="1"/>
  <c r="E151" i="13"/>
  <c r="X154" i="5" s="1"/>
  <c r="E152" i="13"/>
  <c r="X155" i="5" s="1"/>
  <c r="E153" i="13"/>
  <c r="X156" i="5" s="1"/>
  <c r="E154" i="13"/>
  <c r="X157" i="5" s="1"/>
  <c r="E155" i="13"/>
  <c r="X158" i="5" s="1"/>
  <c r="E156" i="13"/>
  <c r="X159" i="5" s="1"/>
  <c r="E157" i="13"/>
  <c r="X160" i="5" s="1"/>
  <c r="E158" i="13"/>
  <c r="X161" i="5" s="1"/>
  <c r="E159" i="13"/>
  <c r="X162" i="5" s="1"/>
  <c r="E160" i="13"/>
  <c r="X163" i="5" s="1"/>
  <c r="E161" i="13"/>
  <c r="X164" i="5" s="1"/>
  <c r="E162" i="13"/>
  <c r="X165" i="5" s="1"/>
  <c r="E163" i="13"/>
  <c r="X166" i="5" s="1"/>
  <c r="E164" i="13"/>
  <c r="X167" i="5" s="1"/>
  <c r="E165" i="13"/>
  <c r="X168" i="5" s="1"/>
  <c r="E166" i="13"/>
  <c r="X169" i="5" s="1"/>
  <c r="E167" i="13"/>
  <c r="X170" i="5" s="1"/>
  <c r="E168" i="13"/>
  <c r="X171" i="5" s="1"/>
  <c r="E169" i="13"/>
  <c r="X172" i="5" s="1"/>
  <c r="E170" i="13"/>
  <c r="X173" i="5" s="1"/>
  <c r="E171" i="13"/>
  <c r="X174" i="5" s="1"/>
  <c r="E172" i="13"/>
  <c r="X175" i="5" s="1"/>
  <c r="E173" i="13"/>
  <c r="X176" i="5" s="1"/>
  <c r="E174" i="13"/>
  <c r="X177" i="5" s="1"/>
  <c r="E175" i="13"/>
  <c r="X178" i="5" s="1"/>
  <c r="E176" i="13"/>
  <c r="X179" i="5" s="1"/>
  <c r="E177" i="13"/>
  <c r="X180" i="5" s="1"/>
  <c r="E178" i="13"/>
  <c r="X181" i="5" s="1"/>
  <c r="E2" i="13"/>
  <c r="X6" i="5" s="1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179" i="4"/>
  <c r="F179" i="4"/>
  <c r="H178" i="4"/>
  <c r="F178" i="4"/>
  <c r="H177" i="4"/>
  <c r="F177" i="4"/>
  <c r="H176" i="4"/>
  <c r="F176" i="4"/>
  <c r="H175" i="4"/>
  <c r="F175" i="4"/>
  <c r="H174" i="4"/>
  <c r="F174" i="4"/>
  <c r="H173" i="4"/>
  <c r="F173" i="4"/>
  <c r="H172" i="4"/>
  <c r="F172" i="4"/>
  <c r="H171" i="4"/>
  <c r="F171" i="4"/>
  <c r="H170" i="4"/>
  <c r="F170" i="4"/>
  <c r="H169" i="4"/>
  <c r="F169" i="4"/>
  <c r="H168" i="4"/>
  <c r="F168" i="4"/>
  <c r="H167" i="4"/>
  <c r="F167" i="4"/>
  <c r="H166" i="4"/>
  <c r="F166" i="4"/>
  <c r="H165" i="4"/>
  <c r="F165" i="4"/>
  <c r="H164" i="4"/>
  <c r="F164" i="4"/>
  <c r="H163" i="4"/>
  <c r="F163" i="4"/>
  <c r="H162" i="4"/>
  <c r="F162" i="4"/>
  <c r="H161" i="4"/>
  <c r="F161" i="4"/>
  <c r="H160" i="4"/>
  <c r="F160" i="4"/>
  <c r="H159" i="4"/>
  <c r="F159" i="4"/>
  <c r="H158" i="4"/>
  <c r="F158" i="4"/>
  <c r="H157" i="4"/>
  <c r="F157" i="4"/>
  <c r="H156" i="4"/>
  <c r="F156" i="4"/>
  <c r="H155" i="4"/>
  <c r="F155" i="4"/>
  <c r="H154" i="4"/>
  <c r="F154" i="4"/>
  <c r="H153" i="4"/>
  <c r="F153" i="4"/>
  <c r="H152" i="4"/>
  <c r="F152" i="4"/>
  <c r="H151" i="4"/>
  <c r="F151" i="4"/>
  <c r="H150" i="4"/>
  <c r="F150" i="4"/>
  <c r="H149" i="4"/>
  <c r="F149" i="4"/>
  <c r="H148" i="4"/>
  <c r="F148" i="4"/>
  <c r="H147" i="4"/>
  <c r="F147" i="4"/>
  <c r="H146" i="4"/>
  <c r="F146" i="4"/>
  <c r="H145" i="4"/>
  <c r="F145" i="4"/>
  <c r="H144" i="4"/>
  <c r="F144" i="4"/>
  <c r="H143" i="4"/>
  <c r="F143" i="4"/>
  <c r="H142" i="4"/>
  <c r="F142" i="4"/>
  <c r="H141" i="4"/>
  <c r="F141" i="4"/>
  <c r="H140" i="4"/>
  <c r="F140" i="4"/>
  <c r="H139" i="4"/>
  <c r="F139" i="4"/>
  <c r="H138" i="4"/>
  <c r="F138" i="4"/>
  <c r="H137" i="4"/>
  <c r="F137" i="4"/>
  <c r="H136" i="4"/>
  <c r="F136" i="4"/>
  <c r="H135" i="4"/>
  <c r="F135" i="4"/>
  <c r="H134" i="4"/>
  <c r="F134" i="4"/>
  <c r="H133" i="4"/>
  <c r="F133" i="4"/>
  <c r="H132" i="4"/>
  <c r="F132" i="4"/>
  <c r="H131" i="4"/>
  <c r="F131" i="4"/>
  <c r="H130" i="4"/>
  <c r="F130" i="4"/>
  <c r="H129" i="4"/>
  <c r="F129" i="4"/>
  <c r="H128" i="4"/>
  <c r="F128" i="4"/>
  <c r="H127" i="4"/>
  <c r="F127" i="4"/>
  <c r="H126" i="4"/>
  <c r="F126" i="4"/>
  <c r="H125" i="4"/>
  <c r="F125" i="4"/>
  <c r="H124" i="4"/>
  <c r="F124" i="4"/>
  <c r="H123" i="4"/>
  <c r="F123" i="4"/>
  <c r="H122" i="4"/>
  <c r="F122" i="4"/>
  <c r="H121" i="4"/>
  <c r="F121" i="4"/>
  <c r="H120" i="4"/>
  <c r="F120" i="4"/>
  <c r="H119" i="4"/>
  <c r="F119" i="4"/>
  <c r="H118" i="4"/>
  <c r="F118" i="4"/>
  <c r="H117" i="4"/>
  <c r="F117" i="4"/>
  <c r="H116" i="4"/>
  <c r="F116" i="4"/>
  <c r="H115" i="4"/>
  <c r="F115" i="4"/>
  <c r="H114" i="4"/>
  <c r="F114" i="4"/>
  <c r="H113" i="4"/>
  <c r="F113" i="4"/>
  <c r="H112" i="4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F104" i="4"/>
  <c r="H103" i="4"/>
  <c r="F103" i="4"/>
  <c r="H102" i="4"/>
  <c r="F102" i="4"/>
  <c r="H101" i="4"/>
  <c r="F101" i="4"/>
  <c r="H100" i="4"/>
  <c r="F100" i="4"/>
  <c r="H99" i="4"/>
  <c r="F99" i="4"/>
  <c r="H98" i="4"/>
  <c r="F98" i="4"/>
  <c r="H97" i="4"/>
  <c r="F97" i="4"/>
  <c r="H96" i="4"/>
  <c r="F96" i="4"/>
  <c r="H95" i="4"/>
  <c r="F95" i="4"/>
  <c r="H94" i="4"/>
  <c r="F94" i="4"/>
  <c r="H93" i="4"/>
  <c r="F93" i="4"/>
  <c r="H92" i="4"/>
  <c r="F92" i="4"/>
  <c r="H91" i="4"/>
  <c r="F91" i="4"/>
  <c r="H90" i="4"/>
  <c r="F90" i="4"/>
  <c r="H89" i="4"/>
  <c r="F89" i="4"/>
  <c r="H88" i="4"/>
  <c r="F88" i="4"/>
  <c r="H87" i="4"/>
  <c r="F87" i="4"/>
  <c r="H86" i="4"/>
  <c r="F86" i="4"/>
  <c r="H85" i="4"/>
  <c r="F85" i="4"/>
  <c r="H84" i="4"/>
  <c r="F84" i="4"/>
  <c r="H83" i="4"/>
  <c r="F83" i="4"/>
  <c r="H82" i="4"/>
  <c r="F82" i="4"/>
  <c r="H81" i="4"/>
  <c r="F81" i="4"/>
  <c r="H80" i="4"/>
  <c r="F80" i="4"/>
  <c r="H79" i="4"/>
  <c r="F79" i="4"/>
  <c r="H78" i="4"/>
  <c r="F78" i="4"/>
  <c r="H77" i="4"/>
  <c r="F77" i="4"/>
  <c r="H76" i="4"/>
  <c r="F76" i="4"/>
  <c r="H75" i="4"/>
  <c r="F75" i="4"/>
  <c r="H74" i="4"/>
  <c r="F74" i="4"/>
  <c r="H73" i="4"/>
  <c r="F73" i="4"/>
  <c r="H72" i="4"/>
  <c r="F72" i="4"/>
  <c r="H71" i="4"/>
  <c r="F71" i="4"/>
  <c r="H70" i="4"/>
  <c r="F70" i="4"/>
  <c r="H69" i="4"/>
  <c r="F69" i="4"/>
  <c r="H68" i="4"/>
  <c r="F68" i="4"/>
  <c r="H67" i="4"/>
  <c r="F67" i="4"/>
  <c r="H66" i="4"/>
  <c r="F66" i="4"/>
  <c r="H65" i="4"/>
  <c r="F65" i="4"/>
  <c r="H64" i="4"/>
  <c r="F64" i="4"/>
  <c r="H63" i="4"/>
  <c r="F63" i="4"/>
  <c r="H62" i="4"/>
  <c r="F62" i="4"/>
  <c r="H61" i="4"/>
  <c r="F61" i="4"/>
  <c r="H60" i="4"/>
  <c r="F60" i="4"/>
  <c r="H59" i="4"/>
  <c r="F59" i="4"/>
  <c r="H58" i="4"/>
  <c r="F58" i="4"/>
  <c r="H57" i="4"/>
  <c r="F57" i="4"/>
  <c r="H56" i="4"/>
  <c r="F56" i="4"/>
  <c r="H55" i="4"/>
  <c r="F55" i="4"/>
  <c r="H54" i="4"/>
  <c r="F54" i="4"/>
  <c r="H53" i="4"/>
  <c r="F53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H6" i="4"/>
  <c r="F6" i="4"/>
  <c r="H5" i="4"/>
  <c r="F5" i="4"/>
  <c r="H4" i="4"/>
  <c r="F4" i="4"/>
  <c r="H3" i="4"/>
  <c r="F3" i="4"/>
</calcChain>
</file>

<file path=xl/sharedStrings.xml><?xml version="1.0" encoding="utf-8"?>
<sst xmlns="http://schemas.openxmlformats.org/spreadsheetml/2006/main" count="5957" uniqueCount="1006">
  <si>
    <t>GEO.id</t>
  </si>
  <si>
    <t>GEO.id2</t>
  </si>
  <si>
    <t>GEO.display-label</t>
  </si>
  <si>
    <t>HD01_VD01</t>
  </si>
  <si>
    <t>Id</t>
  </si>
  <si>
    <t>Id2</t>
  </si>
  <si>
    <t>Geography</t>
  </si>
  <si>
    <t>Estimate; Total</t>
  </si>
  <si>
    <t>8600000US06390</t>
  </si>
  <si>
    <t>ZCTA5 06390</t>
  </si>
  <si>
    <t>8600000US11001</t>
  </si>
  <si>
    <t>ZCTA5 11001</t>
  </si>
  <si>
    <t>8600000US11003</t>
  </si>
  <si>
    <t>ZCTA5 11003</t>
  </si>
  <si>
    <t>8600000US11010</t>
  </si>
  <si>
    <t>ZCTA5 11010</t>
  </si>
  <si>
    <t>8600000US11020</t>
  </si>
  <si>
    <t>ZCTA5 11020</t>
  </si>
  <si>
    <t>8600000US11021</t>
  </si>
  <si>
    <t>ZCTA5 11021</t>
  </si>
  <si>
    <t>8600000US11023</t>
  </si>
  <si>
    <t>ZCTA5 11023</t>
  </si>
  <si>
    <t>8600000US11024</t>
  </si>
  <si>
    <t>ZCTA5 11024</t>
  </si>
  <si>
    <t>8600000US11030</t>
  </si>
  <si>
    <t>ZCTA5 11030</t>
  </si>
  <si>
    <t>8600000US11040</t>
  </si>
  <si>
    <t>ZCTA5 11040</t>
  </si>
  <si>
    <t>8600000US11042</t>
  </si>
  <si>
    <t>ZCTA5 11042</t>
  </si>
  <si>
    <t>8600000US11050</t>
  </si>
  <si>
    <t>ZCTA5 11050</t>
  </si>
  <si>
    <t>8600000US11096</t>
  </si>
  <si>
    <t>ZCTA5 11096</t>
  </si>
  <si>
    <t>8600000US11501</t>
  </si>
  <si>
    <t>ZCTA5 11501</t>
  </si>
  <si>
    <t>8600000US11507</t>
  </si>
  <si>
    <t>ZCTA5 11507</t>
  </si>
  <si>
    <t>8600000US11509</t>
  </si>
  <si>
    <t>ZCTA5 11509</t>
  </si>
  <si>
    <t>8600000US11510</t>
  </si>
  <si>
    <t>ZCTA5 11510</t>
  </si>
  <si>
    <t>8600000US11514</t>
  </si>
  <si>
    <t>ZCTA5 11514</t>
  </si>
  <si>
    <t>8600000US11516</t>
  </si>
  <si>
    <t>ZCTA5 11516</t>
  </si>
  <si>
    <t>8600000US11518</t>
  </si>
  <si>
    <t>ZCTA5 11518</t>
  </si>
  <si>
    <t>8600000US11520</t>
  </si>
  <si>
    <t>ZCTA5 11520</t>
  </si>
  <si>
    <t>8600000US11530</t>
  </si>
  <si>
    <t>ZCTA5 11530</t>
  </si>
  <si>
    <t>8600000US11542</t>
  </si>
  <si>
    <t>ZCTA5 11542</t>
  </si>
  <si>
    <t>8600000US11545</t>
  </si>
  <si>
    <t>ZCTA5 11545</t>
  </si>
  <si>
    <t>8600000US11547</t>
  </si>
  <si>
    <t>ZCTA5 11547</t>
  </si>
  <si>
    <t>8600000US11548</t>
  </si>
  <si>
    <t>ZCTA5 11548</t>
  </si>
  <si>
    <t>8600000US11549</t>
  </si>
  <si>
    <t>ZCTA5 11549</t>
  </si>
  <si>
    <t>8600000US11550</t>
  </si>
  <si>
    <t>ZCTA5 11550</t>
  </si>
  <si>
    <t>8600000US11552</t>
  </si>
  <si>
    <t>ZCTA5 11552</t>
  </si>
  <si>
    <t>8600000US11553</t>
  </si>
  <si>
    <t>ZCTA5 11553</t>
  </si>
  <si>
    <t>8600000US11554</t>
  </si>
  <si>
    <t>ZCTA5 11554</t>
  </si>
  <si>
    <t>8600000US11556</t>
  </si>
  <si>
    <t>ZCTA5 11556</t>
  </si>
  <si>
    <t>8600000US11557</t>
  </si>
  <si>
    <t>ZCTA5 11557</t>
  </si>
  <si>
    <t>8600000US11558</t>
  </si>
  <si>
    <t>ZCTA5 11558</t>
  </si>
  <si>
    <t>8600000US11559</t>
  </si>
  <si>
    <t>ZCTA5 11559</t>
  </si>
  <si>
    <t>8600000US11560</t>
  </si>
  <si>
    <t>ZCTA5 11560</t>
  </si>
  <si>
    <t>8600000US11561</t>
  </si>
  <si>
    <t>ZCTA5 11561</t>
  </si>
  <si>
    <t>8600000US11563</t>
  </si>
  <si>
    <t>ZCTA5 11563</t>
  </si>
  <si>
    <t>8600000US11565</t>
  </si>
  <si>
    <t>ZCTA5 11565</t>
  </si>
  <si>
    <t>8600000US11566</t>
  </si>
  <si>
    <t>ZCTA5 11566</t>
  </si>
  <si>
    <t>8600000US11568</t>
  </si>
  <si>
    <t>ZCTA5 11568</t>
  </si>
  <si>
    <t>8600000US11569</t>
  </si>
  <si>
    <t>ZCTA5 11569</t>
  </si>
  <si>
    <t>8600000US11570</t>
  </si>
  <si>
    <t>ZCTA5 11570</t>
  </si>
  <si>
    <t>8600000US11572</t>
  </si>
  <si>
    <t>ZCTA5 11572</t>
  </si>
  <si>
    <t>8600000US11575</t>
  </si>
  <si>
    <t>ZCTA5 11575</t>
  </si>
  <si>
    <t>8600000US11576</t>
  </si>
  <si>
    <t>ZCTA5 11576</t>
  </si>
  <si>
    <t>8600000US11577</t>
  </si>
  <si>
    <t>ZCTA5 11577</t>
  </si>
  <si>
    <t>8600000US11579</t>
  </si>
  <si>
    <t>ZCTA5 11579</t>
  </si>
  <si>
    <t>8600000US11580</t>
  </si>
  <si>
    <t>ZCTA5 11580</t>
  </si>
  <si>
    <t>8600000US11581</t>
  </si>
  <si>
    <t>ZCTA5 11581</t>
  </si>
  <si>
    <t>8600000US11590</t>
  </si>
  <si>
    <t>ZCTA5 11590</t>
  </si>
  <si>
    <t>8600000US11596</t>
  </si>
  <si>
    <t>ZCTA5 11596</t>
  </si>
  <si>
    <t>8600000US11598</t>
  </si>
  <si>
    <t>ZCTA5 11598</t>
  </si>
  <si>
    <t>8600000US11701</t>
  </si>
  <si>
    <t>ZCTA5 11701</t>
  </si>
  <si>
    <t>8600000US11702</t>
  </si>
  <si>
    <t>ZCTA5 11702</t>
  </si>
  <si>
    <t>8600000US11703</t>
  </si>
  <si>
    <t>ZCTA5 11703</t>
  </si>
  <si>
    <t>8600000US11704</t>
  </si>
  <si>
    <t>ZCTA5 11704</t>
  </si>
  <si>
    <t>8600000US11705</t>
  </si>
  <si>
    <t>ZCTA5 11705</t>
  </si>
  <si>
    <t>8600000US11706</t>
  </si>
  <si>
    <t>ZCTA5 11706</t>
  </si>
  <si>
    <t>8600000US11709</t>
  </si>
  <si>
    <t>ZCTA5 11709</t>
  </si>
  <si>
    <t>8600000US11710</t>
  </si>
  <si>
    <t>ZCTA5 11710</t>
  </si>
  <si>
    <t>8600000US11713</t>
  </si>
  <si>
    <t>ZCTA5 11713</t>
  </si>
  <si>
    <t>8600000US11714</t>
  </si>
  <si>
    <t>ZCTA5 11714</t>
  </si>
  <si>
    <t>8600000US11715</t>
  </si>
  <si>
    <t>ZCTA5 11715</t>
  </si>
  <si>
    <t>8600000US11716</t>
  </si>
  <si>
    <t>ZCTA5 11716</t>
  </si>
  <si>
    <t>8600000US11717</t>
  </si>
  <si>
    <t>ZCTA5 11717</t>
  </si>
  <si>
    <t>8600000US11718</t>
  </si>
  <si>
    <t>ZCTA5 11718</t>
  </si>
  <si>
    <t>8600000US11719</t>
  </si>
  <si>
    <t>ZCTA5 11719</t>
  </si>
  <si>
    <t>8600000US11720</t>
  </si>
  <si>
    <t>ZCTA5 11720</t>
  </si>
  <si>
    <t>8600000US11721</t>
  </si>
  <si>
    <t>ZCTA5 11721</t>
  </si>
  <si>
    <t>8600000US11722</t>
  </si>
  <si>
    <t>ZCTA5 11722</t>
  </si>
  <si>
    <t>8600000US11724</t>
  </si>
  <si>
    <t>ZCTA5 11724</t>
  </si>
  <si>
    <t>8600000US11725</t>
  </si>
  <si>
    <t>ZCTA5 11725</t>
  </si>
  <si>
    <t>8600000US11726</t>
  </si>
  <si>
    <t>ZCTA5 11726</t>
  </si>
  <si>
    <t>8600000US11727</t>
  </si>
  <si>
    <t>ZCTA5 11727</t>
  </si>
  <si>
    <t>8600000US11729</t>
  </si>
  <si>
    <t>ZCTA5 11729</t>
  </si>
  <si>
    <t>8600000US11730</t>
  </si>
  <si>
    <t>ZCTA5 11730</t>
  </si>
  <si>
    <t>8600000US11731</t>
  </si>
  <si>
    <t>ZCTA5 11731</t>
  </si>
  <si>
    <t>8600000US11732</t>
  </si>
  <si>
    <t>ZCTA5 11732</t>
  </si>
  <si>
    <t>8600000US11733</t>
  </si>
  <si>
    <t>ZCTA5 11733</t>
  </si>
  <si>
    <t>8600000US11735</t>
  </si>
  <si>
    <t>ZCTA5 11735</t>
  </si>
  <si>
    <t>8600000US11738</t>
  </si>
  <si>
    <t>ZCTA5 11738</t>
  </si>
  <si>
    <t>8600000US11739</t>
  </si>
  <si>
    <t>ZCTA5 11739</t>
  </si>
  <si>
    <t>8600000US11740</t>
  </si>
  <si>
    <t>ZCTA5 11740</t>
  </si>
  <si>
    <t>8600000US11741</t>
  </si>
  <si>
    <t>ZCTA5 11741</t>
  </si>
  <si>
    <t>8600000US11742</t>
  </si>
  <si>
    <t>ZCTA5 11742</t>
  </si>
  <si>
    <t>8600000US11743</t>
  </si>
  <si>
    <t>ZCTA5 11743</t>
  </si>
  <si>
    <t>8600000US11746</t>
  </si>
  <si>
    <t>ZCTA5 11746</t>
  </si>
  <si>
    <t>8600000US11747</t>
  </si>
  <si>
    <t>ZCTA5 11747</t>
  </si>
  <si>
    <t>8600000US11749</t>
  </si>
  <si>
    <t>ZCTA5 11749</t>
  </si>
  <si>
    <t>8600000US11751</t>
  </si>
  <si>
    <t>ZCTA5 11751</t>
  </si>
  <si>
    <t>8600000US11752</t>
  </si>
  <si>
    <t>ZCTA5 11752</t>
  </si>
  <si>
    <t>8600000US11753</t>
  </si>
  <si>
    <t>ZCTA5 11753</t>
  </si>
  <si>
    <t>8600000US11754</t>
  </si>
  <si>
    <t>ZCTA5 11754</t>
  </si>
  <si>
    <t>8600000US11755</t>
  </si>
  <si>
    <t>ZCTA5 11755</t>
  </si>
  <si>
    <t>8600000US11756</t>
  </si>
  <si>
    <t>ZCTA5 11756</t>
  </si>
  <si>
    <t>8600000US11757</t>
  </si>
  <si>
    <t>ZCTA5 11757</t>
  </si>
  <si>
    <t>8600000US11758</t>
  </si>
  <si>
    <t>ZCTA5 11758</t>
  </si>
  <si>
    <t>8600000US11762</t>
  </si>
  <si>
    <t>ZCTA5 11762</t>
  </si>
  <si>
    <t>8600000US11763</t>
  </si>
  <si>
    <t>ZCTA5 11763</t>
  </si>
  <si>
    <t>8600000US11764</t>
  </si>
  <si>
    <t>ZCTA5 11764</t>
  </si>
  <si>
    <t>8600000US11765</t>
  </si>
  <si>
    <t>ZCTA5 11765</t>
  </si>
  <si>
    <t>8600000US11766</t>
  </si>
  <si>
    <t>ZCTA5 11766</t>
  </si>
  <si>
    <t>8600000US11767</t>
  </si>
  <si>
    <t>ZCTA5 11767</t>
  </si>
  <si>
    <t>8600000US11768</t>
  </si>
  <si>
    <t>ZCTA5 11768</t>
  </si>
  <si>
    <t>8600000US11769</t>
  </si>
  <si>
    <t>ZCTA5 11769</t>
  </si>
  <si>
    <t>8600000US11770</t>
  </si>
  <si>
    <t>ZCTA5 11770</t>
  </si>
  <si>
    <t>8600000US11771</t>
  </si>
  <si>
    <t>ZCTA5 11771</t>
  </si>
  <si>
    <t>8600000US11772</t>
  </si>
  <si>
    <t>ZCTA5 11772</t>
  </si>
  <si>
    <t>8600000US11776</t>
  </si>
  <si>
    <t>ZCTA5 11776</t>
  </si>
  <si>
    <t>8600000US11777</t>
  </si>
  <si>
    <t>ZCTA5 11777</t>
  </si>
  <si>
    <t>8600000US11778</t>
  </si>
  <si>
    <t>ZCTA5 11778</t>
  </si>
  <si>
    <t>8600000US11779</t>
  </si>
  <si>
    <t>ZCTA5 11779</t>
  </si>
  <si>
    <t>8600000US11780</t>
  </si>
  <si>
    <t>ZCTA5 11780</t>
  </si>
  <si>
    <t>8600000US11782</t>
  </si>
  <si>
    <t>ZCTA5 11782</t>
  </si>
  <si>
    <t>8600000US11783</t>
  </si>
  <si>
    <t>ZCTA5 11783</t>
  </si>
  <si>
    <t>8600000US11784</t>
  </si>
  <si>
    <t>ZCTA5 11784</t>
  </si>
  <si>
    <t>8600000US11786</t>
  </si>
  <si>
    <t>ZCTA5 11786</t>
  </si>
  <si>
    <t>8600000US11787</t>
  </si>
  <si>
    <t>ZCTA5 11787</t>
  </si>
  <si>
    <t>8600000US11788</t>
  </si>
  <si>
    <t>ZCTA5 11788</t>
  </si>
  <si>
    <t>8600000US11789</t>
  </si>
  <si>
    <t>ZCTA5 11789</t>
  </si>
  <si>
    <t>8600000US11790</t>
  </si>
  <si>
    <t>ZCTA5 11790</t>
  </si>
  <si>
    <t>8600000US11791</t>
  </si>
  <si>
    <t>ZCTA5 11791</t>
  </si>
  <si>
    <t>8600000US11792</t>
  </si>
  <si>
    <t>ZCTA5 11792</t>
  </si>
  <si>
    <t>8600000US11793</t>
  </si>
  <si>
    <t>ZCTA5 11793</t>
  </si>
  <si>
    <t>8600000US11794</t>
  </si>
  <si>
    <t>ZCTA5 11794</t>
  </si>
  <si>
    <t>8600000US11795</t>
  </si>
  <si>
    <t>ZCTA5 11795</t>
  </si>
  <si>
    <t>8600000US11796</t>
  </si>
  <si>
    <t>ZCTA5 11796</t>
  </si>
  <si>
    <t>8600000US11797</t>
  </si>
  <si>
    <t>ZCTA5 11797</t>
  </si>
  <si>
    <t>8600000US11798</t>
  </si>
  <si>
    <t>ZCTA5 11798</t>
  </si>
  <si>
    <t>8600000US11801</t>
  </si>
  <si>
    <t>ZCTA5 11801</t>
  </si>
  <si>
    <t>8600000US11803</t>
  </si>
  <si>
    <t>ZCTA5 11803</t>
  </si>
  <si>
    <t>8600000US11804</t>
  </si>
  <si>
    <t>ZCTA5 11804</t>
  </si>
  <si>
    <t>8600000US11901</t>
  </si>
  <si>
    <t>ZCTA5 11901</t>
  </si>
  <si>
    <t>8600000US11930</t>
  </si>
  <si>
    <t>ZCTA5 11930</t>
  </si>
  <si>
    <t>8600000US11931</t>
  </si>
  <si>
    <t>ZCTA5 11931</t>
  </si>
  <si>
    <t>8600000US11932</t>
  </si>
  <si>
    <t>ZCTA5 11932</t>
  </si>
  <si>
    <t>8600000US11933</t>
  </si>
  <si>
    <t>ZCTA5 11933</t>
  </si>
  <si>
    <t>8600000US11934</t>
  </si>
  <si>
    <t>ZCTA5 11934</t>
  </si>
  <si>
    <t>8600000US11935</t>
  </si>
  <si>
    <t>ZCTA5 11935</t>
  </si>
  <si>
    <t>8600000US11937</t>
  </si>
  <si>
    <t>ZCTA5 11937</t>
  </si>
  <si>
    <t>8600000US11939</t>
  </si>
  <si>
    <t>ZCTA5 11939</t>
  </si>
  <si>
    <t>8600000US11940</t>
  </si>
  <si>
    <t>ZCTA5 11940</t>
  </si>
  <si>
    <t>8600000US11941</t>
  </si>
  <si>
    <t>ZCTA5 11941</t>
  </si>
  <si>
    <t>8600000US11942</t>
  </si>
  <si>
    <t>ZCTA5 11942</t>
  </si>
  <si>
    <t>8600000US11944</t>
  </si>
  <si>
    <t>ZCTA5 11944</t>
  </si>
  <si>
    <t>8600000US11946</t>
  </si>
  <si>
    <t>ZCTA5 11946</t>
  </si>
  <si>
    <t>8600000US11947</t>
  </si>
  <si>
    <t>ZCTA5 11947</t>
  </si>
  <si>
    <t>8600000US11948</t>
  </si>
  <si>
    <t>ZCTA5 11948</t>
  </si>
  <si>
    <t>8600000US11949</t>
  </si>
  <si>
    <t>ZCTA5 11949</t>
  </si>
  <si>
    <t>8600000US11950</t>
  </si>
  <si>
    <t>ZCTA5 11950</t>
  </si>
  <si>
    <t>8600000US11951</t>
  </si>
  <si>
    <t>ZCTA5 11951</t>
  </si>
  <si>
    <t>8600000US11952</t>
  </si>
  <si>
    <t>ZCTA5 11952</t>
  </si>
  <si>
    <t>8600000US11953</t>
  </si>
  <si>
    <t>ZCTA5 11953</t>
  </si>
  <si>
    <t>8600000US11954</t>
  </si>
  <si>
    <t>ZCTA5 11954</t>
  </si>
  <si>
    <t>8600000US11955</t>
  </si>
  <si>
    <t>ZCTA5 11955</t>
  </si>
  <si>
    <t>8600000US11956</t>
  </si>
  <si>
    <t>ZCTA5 11956</t>
  </si>
  <si>
    <t>8600000US11957</t>
  </si>
  <si>
    <t>ZCTA5 11957</t>
  </si>
  <si>
    <t>8600000US11958</t>
  </si>
  <si>
    <t>ZCTA5 11958</t>
  </si>
  <si>
    <t>8600000US11959</t>
  </si>
  <si>
    <t>ZCTA5 11959</t>
  </si>
  <si>
    <t>8600000US11960</t>
  </si>
  <si>
    <t>ZCTA5 11960</t>
  </si>
  <si>
    <t>8600000US11961</t>
  </si>
  <si>
    <t>ZCTA5 11961</t>
  </si>
  <si>
    <t>8600000US11962</t>
  </si>
  <si>
    <t>ZCTA5 11962</t>
  </si>
  <si>
    <t>8600000US11963</t>
  </si>
  <si>
    <t>ZCTA5 11963</t>
  </si>
  <si>
    <t>8600000US11964</t>
  </si>
  <si>
    <t>ZCTA5 11964</t>
  </si>
  <si>
    <t>8600000US11965</t>
  </si>
  <si>
    <t>ZCTA5 11965</t>
  </si>
  <si>
    <t>8600000US11967</t>
  </si>
  <si>
    <t>ZCTA5 11967</t>
  </si>
  <si>
    <t>8600000US11968</t>
  </si>
  <si>
    <t>ZCTA5 11968</t>
  </si>
  <si>
    <t>8600000US11970</t>
  </si>
  <si>
    <t>ZCTA5 11970</t>
  </si>
  <si>
    <t>8600000US11971</t>
  </si>
  <si>
    <t>ZCTA5 11971</t>
  </si>
  <si>
    <t>8600000US11972</t>
  </si>
  <si>
    <t>ZCTA5 11972</t>
  </si>
  <si>
    <t>8600000US11973</t>
  </si>
  <si>
    <t>ZCTA5 11973</t>
  </si>
  <si>
    <t>8600000US11975</t>
  </si>
  <si>
    <t>ZCTA5 11975</t>
  </si>
  <si>
    <t>8600000US11976</t>
  </si>
  <si>
    <t>ZCTA5 11976</t>
  </si>
  <si>
    <t>8600000US11977</t>
  </si>
  <si>
    <t>ZCTA5 11977</t>
  </si>
  <si>
    <t>8600000US11978</t>
  </si>
  <si>
    <t>ZCTA5 11978</t>
  </si>
  <si>
    <t>8600000US11980</t>
  </si>
  <si>
    <t>ZCTA5 11980</t>
  </si>
  <si>
    <t>HD01_VD02</t>
  </si>
  <si>
    <t>HD01_VD03</t>
  </si>
  <si>
    <t>HD01_VD04</t>
  </si>
  <si>
    <t>HD01_VD05</t>
  </si>
  <si>
    <t>HD01_VD06</t>
  </si>
  <si>
    <t>HD01_VD07</t>
  </si>
  <si>
    <t>HD01_VD08</t>
  </si>
  <si>
    <t>HD01_VD09</t>
  </si>
  <si>
    <t>Estimate; Total:</t>
  </si>
  <si>
    <t>Estimate; Total: - White alone</t>
  </si>
  <si>
    <t>Estimate; Total: - Black or African American alone</t>
  </si>
  <si>
    <t>Estimate; Total: - American Indian and Alaska Native alone</t>
  </si>
  <si>
    <t>Estimate; Total: - Asian alone</t>
  </si>
  <si>
    <t>Estimate; Total: - Native Hawaiian and Other Pacific Islander alone</t>
  </si>
  <si>
    <t>Estimate; Total: - Some other race alone</t>
  </si>
  <si>
    <t>Estimate; Total: - Two or more races:</t>
  </si>
  <si>
    <t>HD01_VD12</t>
  </si>
  <si>
    <t>Estimate; Not Hispanic or Latino:</t>
  </si>
  <si>
    <t>Estimate; Hispanic or Latino:</t>
  </si>
  <si>
    <t>TOTAL POPULATION</t>
  </si>
  <si>
    <t>RACE</t>
  </si>
  <si>
    <t>HISPANIC</t>
  </si>
  <si>
    <t>MEDIAN AGE BY SEX</t>
  </si>
  <si>
    <t>EDUCATION</t>
  </si>
  <si>
    <t>LANGUAGE</t>
  </si>
  <si>
    <t>UNEMPLOYMENT</t>
  </si>
  <si>
    <t>POVERTY STATUS</t>
  </si>
  <si>
    <t>PUBLIC ASSISTANCE</t>
  </si>
  <si>
    <t>INCOME</t>
  </si>
  <si>
    <t>FOREIGN BORN</t>
  </si>
  <si>
    <t>PLACE OF BIRTH FOR FOREIGN BORN</t>
  </si>
  <si>
    <t>ZIP Code</t>
  </si>
  <si>
    <t xml:space="preserve"> Total:</t>
  </si>
  <si>
    <t xml:space="preserve">  White alone</t>
  </si>
  <si>
    <t xml:space="preserve">  Black or African American alone</t>
  </si>
  <si>
    <t xml:space="preserve">  American Indian and Alaska Native alone</t>
  </si>
  <si>
    <t xml:space="preserve">  Asian alone</t>
  </si>
  <si>
    <t xml:space="preserve">  Native Hawaiian and Other Pacific Islander alone</t>
  </si>
  <si>
    <t>Others, Two or more races</t>
  </si>
  <si>
    <t xml:space="preserve"> Not Hispanic or Latino:</t>
  </si>
  <si>
    <t xml:space="preserve"> Hispanic or Latino:</t>
  </si>
  <si>
    <t xml:space="preserve"> Median age -- - Total:</t>
  </si>
  <si>
    <t xml:space="preserve"> Median age -- - Male</t>
  </si>
  <si>
    <t xml:space="preserve"> Median age -- - Female</t>
  </si>
  <si>
    <t>Population 25 years and over; Percent high school graduate or higher</t>
  </si>
  <si>
    <t>Population 25 years and over; Percent bachelor's degree or higher</t>
  </si>
  <si>
    <t>Speak only English</t>
  </si>
  <si>
    <t>1st Language Other than English%</t>
  </si>
  <si>
    <t>Speak a language other than English</t>
  </si>
  <si>
    <t>Unemployment rate; Population 16 years and over</t>
  </si>
  <si>
    <t>Percent below poverty level; Estimate; Population for whom poverty status is determined</t>
  </si>
  <si>
    <t>Past 12 Months for Households - With cash public assistance or Food Stamps/SNAP</t>
  </si>
  <si>
    <t>Median income (dollars); Households</t>
  </si>
  <si>
    <t>Percentage of Foreign born</t>
  </si>
  <si>
    <t>Estimate; Foreign born:</t>
  </si>
  <si>
    <t>Europe:</t>
  </si>
  <si>
    <t>Europe: - Northern Europe:</t>
  </si>
  <si>
    <t>Europe: - Western Europe:</t>
  </si>
  <si>
    <t>Europe: - Southern Europe:</t>
  </si>
  <si>
    <t>Europe: - Eastern Europe:</t>
  </si>
  <si>
    <t>Europe: - Europe, n.e.c.</t>
  </si>
  <si>
    <t>Asia:</t>
  </si>
  <si>
    <t>Asia: - Eastern Asia:</t>
  </si>
  <si>
    <t>Asia: - South Central Asia:</t>
  </si>
  <si>
    <t>Asia: - South Eastern Asia:</t>
  </si>
  <si>
    <t>Asia: - Western Asia:</t>
  </si>
  <si>
    <t>Asia: - Asia,n.e.c.</t>
  </si>
  <si>
    <t>Africa:</t>
  </si>
  <si>
    <t>Africa: - Eastern Africa:</t>
  </si>
  <si>
    <t>Africa: - Middle Africa:</t>
  </si>
  <si>
    <t>Africa: - Northern Africa:</t>
  </si>
  <si>
    <t>Africa: - Southern Africa:</t>
  </si>
  <si>
    <t>Africa: - Western Africa:</t>
  </si>
  <si>
    <t>Africa: - Africa, n.e.c.</t>
  </si>
  <si>
    <t>Oceania:</t>
  </si>
  <si>
    <t>Oceania: - Australia and New Zealand Subregion:</t>
  </si>
  <si>
    <t>Oceania: - Fiji</t>
  </si>
  <si>
    <t>Oceania: - Oceania, n.e.c.</t>
  </si>
  <si>
    <t>Americas:</t>
  </si>
  <si>
    <t>Americas: - Latin America:</t>
  </si>
  <si>
    <t>Americas: - Latin America: - Caribbean:</t>
  </si>
  <si>
    <t>Americas: - Latin America: - Central America:</t>
  </si>
  <si>
    <t>Americas: - Latin America: - South America:</t>
  </si>
  <si>
    <t>Americas: - Northern America:</t>
  </si>
  <si>
    <t>Estimate; Median age -- - Total:</t>
  </si>
  <si>
    <t>Estimate; Median age -- - Male</t>
  </si>
  <si>
    <t>Estimate; Median age -- - Female</t>
  </si>
  <si>
    <t>-</t>
  </si>
  <si>
    <t>Total; Estimate; Percent high school graduate or higher</t>
  </si>
  <si>
    <t>Total; Estimate; Percent bachelor's degree or higher</t>
  </si>
  <si>
    <t>HD01_VD15</t>
  </si>
  <si>
    <t>HD01_VD18</t>
  </si>
  <si>
    <t>HD01_VD21</t>
  </si>
  <si>
    <t>HD01_VD24</t>
  </si>
  <si>
    <t>HD01_VD27</t>
  </si>
  <si>
    <t>HD01_VD30</t>
  </si>
  <si>
    <t>HD01_VD33</t>
  </si>
  <si>
    <t>HD01_VD36</t>
  </si>
  <si>
    <t>HD01_VD39</t>
  </si>
  <si>
    <t>HD01_VD42</t>
  </si>
  <si>
    <t>HD01_VD45</t>
  </si>
  <si>
    <t>HD01_VD48</t>
  </si>
  <si>
    <t>HD01_VD51</t>
  </si>
  <si>
    <t>HD01_VD54</t>
  </si>
  <si>
    <t>HD01_VD57</t>
  </si>
  <si>
    <t>HD01_VD60</t>
  </si>
  <si>
    <t>HD01_VD63</t>
  </si>
  <si>
    <t>HD01_VD66</t>
  </si>
  <si>
    <t>HD01_VD69</t>
  </si>
  <si>
    <t>HD01_VD72</t>
  </si>
  <si>
    <t>HD01_VD75</t>
  </si>
  <si>
    <t>HD01_VD78</t>
  </si>
  <si>
    <t>HD01_VD81</t>
  </si>
  <si>
    <t>HD01_VD84</t>
  </si>
  <si>
    <t>HD01_VD87</t>
  </si>
  <si>
    <t>HD01_VD90</t>
  </si>
  <si>
    <t>HD01_VD93</t>
  </si>
  <si>
    <t>HD01_VD96</t>
  </si>
  <si>
    <t>HD01_VD99</t>
  </si>
  <si>
    <t>HD01_VD102</t>
  </si>
  <si>
    <t>HD01_VD105</t>
  </si>
  <si>
    <t>HD01_VD108</t>
  </si>
  <si>
    <t>HD01_VD111</t>
  </si>
  <si>
    <t>HD01_VD114</t>
  </si>
  <si>
    <t>HD01_VD117</t>
  </si>
  <si>
    <t>Estimate; Total: - Speak only English</t>
  </si>
  <si>
    <t>Estimate; Total: - Spanish or Spanish Creole:</t>
  </si>
  <si>
    <t>Estimate; Total: - French (incl. Patois, Cajun):</t>
  </si>
  <si>
    <t>Estimate; Total: - French Creole:</t>
  </si>
  <si>
    <t>Estimate; Total: - Italian:</t>
  </si>
  <si>
    <t>Estimate; Total: - Portuguese or Portuguese Creole:</t>
  </si>
  <si>
    <t>Estimate; Total: - German:</t>
  </si>
  <si>
    <t>Estimate; Total: - Yiddish:</t>
  </si>
  <si>
    <t>Estimate; Total: - Other West Germanic languages:</t>
  </si>
  <si>
    <t>Estimate; Total: - Scandinavian languages:</t>
  </si>
  <si>
    <t>Estimate; Total: - Greek:</t>
  </si>
  <si>
    <t>Estimate; Total: - Russian:</t>
  </si>
  <si>
    <t>Estimate; Total: - Polish:</t>
  </si>
  <si>
    <t>Estimate; Total: - Serbo-Croatian:</t>
  </si>
  <si>
    <t>Estimate; Total: - Other Slavic languages:</t>
  </si>
  <si>
    <t>Estimate; Total: - Armenian:</t>
  </si>
  <si>
    <t>Estimate; Total: - Persian:</t>
  </si>
  <si>
    <t>Estimate; Total: - Gujarati:</t>
  </si>
  <si>
    <t>Estimate; Total: - Hindi:</t>
  </si>
  <si>
    <t>Estimate; Total: - Urdu:</t>
  </si>
  <si>
    <t>Estimate; Total: - Other Indic languages:</t>
  </si>
  <si>
    <t>Estimate; Total: - Other Indo-European languages:</t>
  </si>
  <si>
    <t>Estimate; Total: - Chinese:</t>
  </si>
  <si>
    <t>Estimate; Total: - Japanese:</t>
  </si>
  <si>
    <t>Estimate; Total: - Korean:</t>
  </si>
  <si>
    <t>Estimate; Total: - Mon-Khmer, Cambodian:</t>
  </si>
  <si>
    <t>Estimate; Total: - Hmong:</t>
  </si>
  <si>
    <t>Estimate; Total: - Thai:</t>
  </si>
  <si>
    <t>Estimate; Total: - Laotian:</t>
  </si>
  <si>
    <t>Estimate; Total: - Vietnamese:</t>
  </si>
  <si>
    <t>Estimate; Total: - Other Asian languages:</t>
  </si>
  <si>
    <t>Estimate; Total: - Tagalog:</t>
  </si>
  <si>
    <t>Estimate; Total: - Other Pacific Island languages:</t>
  </si>
  <si>
    <t>Estimate; Total: - Navajo:</t>
  </si>
  <si>
    <t>Estimate; Total: - Other Native North American languages:</t>
  </si>
  <si>
    <t>Estimate; Total: - Hungarian:</t>
  </si>
  <si>
    <t>Estimate; Total: - Arabic:</t>
  </si>
  <si>
    <t>Estimate; Total: - Hebrew:</t>
  </si>
  <si>
    <t>Estimate; Total: - African languages:</t>
  </si>
  <si>
    <t>Estimate; Total: - Other and unspecified languages:</t>
  </si>
  <si>
    <t>HC01_EST_VC01</t>
  </si>
  <si>
    <t>Total; Estimate; Population 16 years and over</t>
  </si>
  <si>
    <t>Unemployment rate; Estimate; Population 16 years and over</t>
  </si>
  <si>
    <t>Total; Estimate; Population for whom poverty status is determined</t>
  </si>
  <si>
    <t>HC02_EST_VC01</t>
  </si>
  <si>
    <t>Total; Estimate; Households</t>
  </si>
  <si>
    <t>Households receiving food stamps; Estimate; Households</t>
  </si>
  <si>
    <t>Rate</t>
  </si>
  <si>
    <t>HC01_EST_VC02</t>
  </si>
  <si>
    <t>HC02_EST_VC02</t>
  </si>
  <si>
    <t>Median income (dollars); Estimate; Households</t>
  </si>
  <si>
    <t>HD01_VD13</t>
  </si>
  <si>
    <t>HD01_VD28</t>
  </si>
  <si>
    <t>HD01_VD46</t>
  </si>
  <si>
    <t>HD01_VD47</t>
  </si>
  <si>
    <t>HD01_VD56</t>
  </si>
  <si>
    <t>HD01_VD67</t>
  </si>
  <si>
    <t>HD01_VD91</t>
  </si>
  <si>
    <t>HD01_VD92</t>
  </si>
  <si>
    <t>HD01_VD97</t>
  </si>
  <si>
    <t>HD01_VD100</t>
  </si>
  <si>
    <t>HD01_VD115</t>
  </si>
  <si>
    <t>HD01_VD116</t>
  </si>
  <si>
    <t>HD01_VD120</t>
  </si>
  <si>
    <t>HD01_VD121</t>
  </si>
  <si>
    <t>HD01_VD122</t>
  </si>
  <si>
    <t>HD01_VD123</t>
  </si>
  <si>
    <t>HD01_VD124</t>
  </si>
  <si>
    <t>HD01_VD137</t>
  </si>
  <si>
    <t>HD01_VD147</t>
  </si>
  <si>
    <t>HD01_VD159</t>
  </si>
  <si>
    <t>Estimate; Europe:</t>
  </si>
  <si>
    <t>Estimate; Europe: - Northern Europe:</t>
  </si>
  <si>
    <t>Estimate; Europe: - Western Europe:</t>
  </si>
  <si>
    <t>Estimate; Europe: - Southern Europe:</t>
  </si>
  <si>
    <t>Estimate; Europe: - Eastern Europe:</t>
  </si>
  <si>
    <t>Estimate; Europe: - Europe, n.e.c.</t>
  </si>
  <si>
    <t>Estimate; Asia:</t>
  </si>
  <si>
    <t>Estimate; Asia: - Eastern Asia:</t>
  </si>
  <si>
    <t>Estimate; Asia: - South Central Asia:</t>
  </si>
  <si>
    <t>Estimate; Asia: - South Eastern Asia:</t>
  </si>
  <si>
    <t>Estimate; Asia: - Western Asia:</t>
  </si>
  <si>
    <t>Estimate; Asia: - Asia,n.e.c.</t>
  </si>
  <si>
    <t>Estimate; Africa:</t>
  </si>
  <si>
    <t>Estimate; Africa: - Eastern Africa:</t>
  </si>
  <si>
    <t>Estimate; Africa: - Middle Africa:</t>
  </si>
  <si>
    <t>Estimate; Africa: - Northern Africa:</t>
  </si>
  <si>
    <t>Estimate; Africa: - Southern Africa:</t>
  </si>
  <si>
    <t>Estimate; Africa: - Western Africa:</t>
  </si>
  <si>
    <t>Estimate; Africa: - Africa, n.e.c.</t>
  </si>
  <si>
    <t>Estimate; Oceania:</t>
  </si>
  <si>
    <t>Estimate; Oceania: - Australia and New Zealand Subregion:</t>
  </si>
  <si>
    <t>Estimate; Oceania: - Fiji</t>
  </si>
  <si>
    <t>Estimate; Oceania: - Oceania, n.e.c.</t>
  </si>
  <si>
    <t>Estimate; Americas:</t>
  </si>
  <si>
    <t>Estimate; Americas: - Latin America:</t>
  </si>
  <si>
    <t>Estimate; Americas: - Latin America: - Caribbean:</t>
  </si>
  <si>
    <t>Estimate; Americas: - Latin America: - Central America:</t>
  </si>
  <si>
    <t>Estimate; Americas: - Latin America: - South America:</t>
  </si>
  <si>
    <t>Estimate; Americas: - Northern America:</t>
  </si>
  <si>
    <t>Percent Foreign Born</t>
  </si>
  <si>
    <t>Estimate; Total Foreign Born</t>
  </si>
  <si>
    <t>County</t>
  </si>
  <si>
    <t>Nassau</t>
  </si>
  <si>
    <t>Albertson</t>
  </si>
  <si>
    <t>Alden Manor</t>
  </si>
  <si>
    <t>Allenwood</t>
  </si>
  <si>
    <t>Argo Village</t>
  </si>
  <si>
    <t>Atlantic Beach</t>
  </si>
  <si>
    <t>Baldwin</t>
  </si>
  <si>
    <t>Baldwin Harbor</t>
  </si>
  <si>
    <t>Bar Harbor</t>
  </si>
  <si>
    <t>Barnum Island</t>
  </si>
  <si>
    <t>Baxter Estates</t>
  </si>
  <si>
    <t>Bayville</t>
  </si>
  <si>
    <t>Bellerose Terrace</t>
  </si>
  <si>
    <t>Bellerose Village</t>
  </si>
  <si>
    <t>Bellmore</t>
  </si>
  <si>
    <t>Bethpage</t>
  </si>
  <si>
    <t>Briar Park</t>
  </si>
  <si>
    <t>Brookville</t>
  </si>
  <si>
    <t>Carle Place</t>
  </si>
  <si>
    <t>Cedarhurst</t>
  </si>
  <si>
    <t>Centre Island</t>
  </si>
  <si>
    <t>Cove Neck</t>
  </si>
  <si>
    <t>East Atlantic Beach</t>
  </si>
  <si>
    <t>East Farmingdale</t>
  </si>
  <si>
    <t>East Hills</t>
  </si>
  <si>
    <t>East Massapequa</t>
  </si>
  <si>
    <t>East Meadow</t>
  </si>
  <si>
    <t>East Norwich</t>
  </si>
  <si>
    <t>East Rockaway</t>
  </si>
  <si>
    <t>East Williston</t>
  </si>
  <si>
    <t>Elmont</t>
  </si>
  <si>
    <t>Far Rockaway</t>
  </si>
  <si>
    <t>Farmingdale</t>
  </si>
  <si>
    <t>Floral Park</t>
  </si>
  <si>
    <t>Franklin Square</t>
  </si>
  <si>
    <t>Freeport</t>
  </si>
  <si>
    <t>Garden City</t>
  </si>
  <si>
    <t>Garden City Park</t>
  </si>
  <si>
    <t>Garden City South</t>
  </si>
  <si>
    <t>Glen Cove</t>
  </si>
  <si>
    <t>Glen Head</t>
  </si>
  <si>
    <t>Glenwood Landing</t>
  </si>
  <si>
    <t>Great Neck</t>
  </si>
  <si>
    <t>Great Neck Estates</t>
  </si>
  <si>
    <t>Greenvale</t>
  </si>
  <si>
    <t>Harbor Acres</t>
  </si>
  <si>
    <t>Harbor Hills</t>
  </si>
  <si>
    <t>Harbor Isle</t>
  </si>
  <si>
    <t>Hempstead</t>
  </si>
  <si>
    <t>Hewlett</t>
  </si>
  <si>
    <t>Hewlett Bay</t>
  </si>
  <si>
    <t>Hewlett Bay Park</t>
  </si>
  <si>
    <t>Hewlett Harbor</t>
  </si>
  <si>
    <t>Hewlett Neck</t>
  </si>
  <si>
    <t>Hicksville</t>
  </si>
  <si>
    <t>Inwood</t>
  </si>
  <si>
    <t>Island Park</t>
  </si>
  <si>
    <t>Island Trees</t>
  </si>
  <si>
    <t>Jericho</t>
  </si>
  <si>
    <t>Kenilworth</t>
  </si>
  <si>
    <t>Kensington</t>
  </si>
  <si>
    <t>Kings Point</t>
  </si>
  <si>
    <t>Lake Gardens</t>
  </si>
  <si>
    <t>Lake Success</t>
  </si>
  <si>
    <t>Lakeview</t>
  </si>
  <si>
    <t>Lakeville Estates</t>
  </si>
  <si>
    <t>Lattingtown</t>
  </si>
  <si>
    <t>Laurel Hollow</t>
  </si>
  <si>
    <t>Lawrence</t>
  </si>
  <si>
    <t>Levittown</t>
  </si>
  <si>
    <t>Lido Beach</t>
  </si>
  <si>
    <t>Locust Valley</t>
  </si>
  <si>
    <t>Locustwood</t>
  </si>
  <si>
    <t>Long Beach</t>
  </si>
  <si>
    <t>Lynbrook</t>
  </si>
  <si>
    <t>Malverne</t>
  </si>
  <si>
    <t>Manhasset</t>
  </si>
  <si>
    <t>Manhasset Hills</t>
  </si>
  <si>
    <t>Manorhaven</t>
  </si>
  <si>
    <t>Massapequa</t>
  </si>
  <si>
    <t>Massapequa Park</t>
  </si>
  <si>
    <t>Matinecock</t>
  </si>
  <si>
    <t>Meacham</t>
  </si>
  <si>
    <t>Meadowmere Park</t>
  </si>
  <si>
    <t>Merrick</t>
  </si>
  <si>
    <t>Mill Neck</t>
  </si>
  <si>
    <t>Mineola</t>
  </si>
  <si>
    <t>Mitchell Field</t>
  </si>
  <si>
    <t>Muttontown</t>
  </si>
  <si>
    <t>New Cassel</t>
  </si>
  <si>
    <t>New Hyde Park</t>
  </si>
  <si>
    <t>North Baldwin</t>
  </si>
  <si>
    <t>North Bellmore</t>
  </si>
  <si>
    <t>North Hills</t>
  </si>
  <si>
    <t>North Massapequa</t>
  </si>
  <si>
    <t>North Merrick</t>
  </si>
  <si>
    <t>North New Hyde Park</t>
  </si>
  <si>
    <t>North Valley Stream</t>
  </si>
  <si>
    <t>North Wantagh</t>
  </si>
  <si>
    <t>North Woodmere</t>
  </si>
  <si>
    <t>Oceanside</t>
  </si>
  <si>
    <t>Old Bethpage</t>
  </si>
  <si>
    <t>Old Brookville</t>
  </si>
  <si>
    <t>Old Westbury</t>
  </si>
  <si>
    <t>Oyster Bay</t>
  </si>
  <si>
    <t>Oyster Bay Cove</t>
  </si>
  <si>
    <t>Plainedge</t>
  </si>
  <si>
    <t>Plainview</t>
  </si>
  <si>
    <t>Plandome</t>
  </si>
  <si>
    <t>Point Lookout</t>
  </si>
  <si>
    <t>Port Washington</t>
  </si>
  <si>
    <t>Rockville Centre</t>
  </si>
  <si>
    <t>Roosevelt</t>
  </si>
  <si>
    <t>Roosevelt Field</t>
  </si>
  <si>
    <t>Roslyn</t>
  </si>
  <si>
    <t>Roslyn Estates</t>
  </si>
  <si>
    <t>Roslyn Harbor</t>
  </si>
  <si>
    <t>Roslyn Heights</t>
  </si>
  <si>
    <t>Russell Gardens</t>
  </si>
  <si>
    <t>Saddle Rock</t>
  </si>
  <si>
    <t>Saddle Rock Estates</t>
  </si>
  <si>
    <t>Sands Point</t>
  </si>
  <si>
    <t>Sea Cliff</t>
  </si>
  <si>
    <t>Seaford</t>
  </si>
  <si>
    <t>South Farmingdale</t>
  </si>
  <si>
    <t>South Floral Park</t>
  </si>
  <si>
    <t>South Hempstead</t>
  </si>
  <si>
    <t>Stewart Manor</t>
  </si>
  <si>
    <t>Strathmore</t>
  </si>
  <si>
    <t>Sutton Park</t>
  </si>
  <si>
    <t>Syosset</t>
  </si>
  <si>
    <t>The Terrace</t>
  </si>
  <si>
    <t>Thomaston</t>
  </si>
  <si>
    <t>Uniondale</t>
  </si>
  <si>
    <t>University Gardens</t>
  </si>
  <si>
    <t>Upper Brookville</t>
  </si>
  <si>
    <t>Valley Stream</t>
  </si>
  <si>
    <t>Wantagh</t>
  </si>
  <si>
    <t>West Hempstead</t>
  </si>
  <si>
    <t>Westbury</t>
  </si>
  <si>
    <t>Williston Park</t>
  </si>
  <si>
    <t>Woodbury</t>
  </si>
  <si>
    <t>Woodmere</t>
  </si>
  <si>
    <t>Woodsburgh</t>
  </si>
  <si>
    <t>ZIP</t>
  </si>
  <si>
    <t>Town?</t>
  </si>
  <si>
    <t>Suffolk</t>
  </si>
  <si>
    <t>Amagansett</t>
  </si>
  <si>
    <t>Amity Harbor</t>
  </si>
  <si>
    <t>Amityville</t>
  </si>
  <si>
    <t>Aquebogue</t>
  </si>
  <si>
    <t>Asharoken</t>
  </si>
  <si>
    <t>Babylon</t>
  </si>
  <si>
    <t>Baiting Hollow</t>
  </si>
  <si>
    <t>Bay Hills</t>
  </si>
  <si>
    <t>Bay Point</t>
  </si>
  <si>
    <t>Bay Shore</t>
  </si>
  <si>
    <t>Bayberry Point</t>
  </si>
  <si>
    <t>Baycrest</t>
  </si>
  <si>
    <t>Bayport</t>
  </si>
  <si>
    <t>Beach Hampton</t>
  </si>
  <si>
    <t>Beech Croft</t>
  </si>
  <si>
    <t>Belle Terre</t>
  </si>
  <si>
    <t>Bellport</t>
  </si>
  <si>
    <t>Blue Point</t>
  </si>
  <si>
    <t>Bohemia</t>
  </si>
  <si>
    <t>Box Hill</t>
  </si>
  <si>
    <t>Brentwood</t>
  </si>
  <si>
    <t>Bridgehampton</t>
  </si>
  <si>
    <t>Brightwaters</t>
  </si>
  <si>
    <t>Brookhaven</t>
  </si>
  <si>
    <t>Calverton</t>
  </si>
  <si>
    <t>Canaan Lake</t>
  </si>
  <si>
    <t>Captree Island</t>
  </si>
  <si>
    <t>Carver Park</t>
  </si>
  <si>
    <t>Center Moriches</t>
  </si>
  <si>
    <t>Centereach</t>
  </si>
  <si>
    <t>Centerport</t>
  </si>
  <si>
    <t>Central Islip</t>
  </si>
  <si>
    <t>Cherry Grove</t>
  </si>
  <si>
    <t>Cold Spring Harbor</t>
  </si>
  <si>
    <t>Cold Spring Hills</t>
  </si>
  <si>
    <t>Commack</t>
  </si>
  <si>
    <t>Copiague</t>
  </si>
  <si>
    <t>Coram</t>
  </si>
  <si>
    <t>Corneil Estates</t>
  </si>
  <si>
    <t>Crab Meadow</t>
  </si>
  <si>
    <t>Cutchogue</t>
  </si>
  <si>
    <t>Davis Park</t>
  </si>
  <si>
    <t>Deer Park</t>
  </si>
  <si>
    <t>Deer Wells</t>
  </si>
  <si>
    <t>Dix Hills</t>
  </si>
  <si>
    <t>East Hampton</t>
  </si>
  <si>
    <t>East Islip</t>
  </si>
  <si>
    <t>East Marion</t>
  </si>
  <si>
    <t>East Moriches</t>
  </si>
  <si>
    <t>East Northport</t>
  </si>
  <si>
    <t>East Patchogue</t>
  </si>
  <si>
    <t>East Quogue</t>
  </si>
  <si>
    <t>East Setauket</t>
  </si>
  <si>
    <t>East Yaphank</t>
  </si>
  <si>
    <t>Eastport</t>
  </si>
  <si>
    <t>Eatons Neck</t>
  </si>
  <si>
    <t>Edgewood</t>
  </si>
  <si>
    <t>Elwood</t>
  </si>
  <si>
    <t>Fair Harbor</t>
  </si>
  <si>
    <t>Farmingville</t>
  </si>
  <si>
    <t>Fire Island</t>
  </si>
  <si>
    <t>Fire Island Pines</t>
  </si>
  <si>
    <t>Fishers Island</t>
  </si>
  <si>
    <t>Flanders</t>
  </si>
  <si>
    <t>Flowerfield</t>
  </si>
  <si>
    <t>Fort Salonga</t>
  </si>
  <si>
    <t>Gilgo Beach</t>
  </si>
  <si>
    <t>Gordon Heights</t>
  </si>
  <si>
    <t>Great River</t>
  </si>
  <si>
    <t>Greenlawn</t>
  </si>
  <si>
    <t>Greenport</t>
  </si>
  <si>
    <t>Halesite</t>
  </si>
  <si>
    <t>Hampton Bays</t>
  </si>
  <si>
    <t>Harbor Heights</t>
  </si>
  <si>
    <t>Hauppauge</t>
  </si>
  <si>
    <t>Head of the Harbor</t>
  </si>
  <si>
    <t>Heer Park</t>
  </si>
  <si>
    <t>Hither Plains</t>
  </si>
  <si>
    <t>Holbrook</t>
  </si>
  <si>
    <t>Holtsville</t>
  </si>
  <si>
    <t>Huntington</t>
  </si>
  <si>
    <t>Huntington Bay</t>
  </si>
  <si>
    <t>Huntington Station</t>
  </si>
  <si>
    <t>Islandia</t>
  </si>
  <si>
    <t>Islip</t>
  </si>
  <si>
    <t>Islip Manor</t>
  </si>
  <si>
    <t>Islip Terrace</t>
  </si>
  <si>
    <t>Jamesport</t>
  </si>
  <si>
    <t>Kings Park</t>
  </si>
  <si>
    <t>Kismet</t>
  </si>
  <si>
    <t>Knollwood Beach</t>
  </si>
  <si>
    <t>Lake Grove</t>
  </si>
  <si>
    <t>Lake Panamoka</t>
  </si>
  <si>
    <t>Lake Ronkonkoma</t>
  </si>
  <si>
    <t>Lake Ronkonkoma Heights</t>
  </si>
  <si>
    <t>Laurel</t>
  </si>
  <si>
    <t>Lindenhurst</t>
  </si>
  <si>
    <t>Lloyd Harbor</t>
  </si>
  <si>
    <t>Lloyd Neck</t>
  </si>
  <si>
    <t>Manor Park</t>
  </si>
  <si>
    <t>Manorville</t>
  </si>
  <si>
    <t>Marconiville</t>
  </si>
  <si>
    <t>Mastic</t>
  </si>
  <si>
    <t>Mastic Beach</t>
  </si>
  <si>
    <t>Mattituck</t>
  </si>
  <si>
    <t>Medford</t>
  </si>
  <si>
    <t>Melville</t>
  </si>
  <si>
    <t>Mid Island</t>
  </si>
  <si>
    <t>Middle Island</t>
  </si>
  <si>
    <t>Miller Place</t>
  </si>
  <si>
    <t>Montauk</t>
  </si>
  <si>
    <t>Moriches</t>
  </si>
  <si>
    <t>Mount Sinai</t>
  </si>
  <si>
    <t>Nassau Point</t>
  </si>
  <si>
    <t>Nesconset</t>
  </si>
  <si>
    <t>New Suffolk</t>
  </si>
  <si>
    <t>Nissequogue</t>
  </si>
  <si>
    <t>North Amityville</t>
  </si>
  <si>
    <t>North Babylon</t>
  </si>
  <si>
    <t>North Bay Shore</t>
  </si>
  <si>
    <t>North Bellport</t>
  </si>
  <si>
    <t>North Haven</t>
  </si>
  <si>
    <t>North Lindenhurst</t>
  </si>
  <si>
    <t>North Patchogue</t>
  </si>
  <si>
    <t>North Sea</t>
  </si>
  <si>
    <t>Northampton</t>
  </si>
  <si>
    <t>Northport</t>
  </si>
  <si>
    <t>Oak Beach</t>
  </si>
  <si>
    <t>Oak Island</t>
  </si>
  <si>
    <t>Oakdale</t>
  </si>
  <si>
    <t>Ocean Bay Park</t>
  </si>
  <si>
    <t>Ocean Beach</t>
  </si>
  <si>
    <t>Old Field</t>
  </si>
  <si>
    <t>Old Mastic</t>
  </si>
  <si>
    <t>Old Westfield</t>
  </si>
  <si>
    <t>Orient</t>
  </si>
  <si>
    <t>Orient Point</t>
  </si>
  <si>
    <t>Panamoka</t>
  </si>
  <si>
    <t>Patchogue</t>
  </si>
  <si>
    <t>Peconic</t>
  </si>
  <si>
    <t>Pine Air</t>
  </si>
  <si>
    <t>Pine Neck</t>
  </si>
  <si>
    <t>Point O Woods</t>
  </si>
  <si>
    <t>Poquott</t>
  </si>
  <si>
    <t>Port Jefferson</t>
  </si>
  <si>
    <t>Port Jefferson Station</t>
  </si>
  <si>
    <t>Promised Land</t>
  </si>
  <si>
    <t>Quioque</t>
  </si>
  <si>
    <t>Quogue</t>
  </si>
  <si>
    <t>Remsenburg</t>
  </si>
  <si>
    <t>Ridge</t>
  </si>
  <si>
    <t>Riverhead</t>
  </si>
  <si>
    <t>Rivers Edge</t>
  </si>
  <si>
    <t>Rocky Point</t>
  </si>
  <si>
    <t>Ronkonkoma</t>
  </si>
  <si>
    <t>Sag Harbor</t>
  </si>
  <si>
    <t>Sagaponack</t>
  </si>
  <si>
    <t>Saint James</t>
  </si>
  <si>
    <t>Saltaire</t>
  </si>
  <si>
    <t>San Remo</t>
  </si>
  <si>
    <t>Sayville</t>
  </si>
  <si>
    <t>Scotts Beach</t>
  </si>
  <si>
    <t>Seaview</t>
  </si>
  <si>
    <t>Selden</t>
  </si>
  <si>
    <t>Setauket</t>
  </si>
  <si>
    <t>Shelter Island</t>
  </si>
  <si>
    <t>Shelter Island Heights</t>
  </si>
  <si>
    <t>Shirley</t>
  </si>
  <si>
    <t>Shoreham</t>
  </si>
  <si>
    <t>Smithtown</t>
  </si>
  <si>
    <t>Sound Beach</t>
  </si>
  <si>
    <t>South Hauppauge</t>
  </si>
  <si>
    <t>South Haven</t>
  </si>
  <si>
    <t>South Huntington</t>
  </si>
  <si>
    <t>South Jamesport</t>
  </si>
  <si>
    <t>South Setauket</t>
  </si>
  <si>
    <t>Southampton</t>
  </si>
  <si>
    <t>Southold</t>
  </si>
  <si>
    <t>Speonk</t>
  </si>
  <si>
    <t>Stony Brook</t>
  </si>
  <si>
    <t>Strongs Neck</t>
  </si>
  <si>
    <t>Sunken Meadow</t>
  </si>
  <si>
    <t>Terryville</t>
  </si>
  <si>
    <t>Upton</t>
  </si>
  <si>
    <t>Wading River</t>
  </si>
  <si>
    <t>Wainscott</t>
  </si>
  <si>
    <t>Water Mill</t>
  </si>
  <si>
    <t>West Babylon</t>
  </si>
  <si>
    <t>West Bay Shore</t>
  </si>
  <si>
    <t>West Brentwood</t>
  </si>
  <si>
    <t>West Gilgo Beach</t>
  </si>
  <si>
    <t>West Hills</t>
  </si>
  <si>
    <t>West Islip</t>
  </si>
  <si>
    <t>West Sayville</t>
  </si>
  <si>
    <t>Westhampton</t>
  </si>
  <si>
    <t>Westhampton Beach</t>
  </si>
  <si>
    <t>Westhampton Dunes</t>
  </si>
  <si>
    <t>Wheatley Heights</t>
  </si>
  <si>
    <t>Wildwood</t>
  </si>
  <si>
    <t>Wincoma</t>
  </si>
  <si>
    <t>Wyandanch</t>
  </si>
  <si>
    <t>Yaphank</t>
  </si>
  <si>
    <t>White Alone</t>
  </si>
  <si>
    <t>Black or African American Alone</t>
  </si>
  <si>
    <t>American Indian</t>
  </si>
  <si>
    <t>Asian Alone</t>
  </si>
  <si>
    <t>Native Hawaiian</t>
  </si>
  <si>
    <t>Other/Two+</t>
  </si>
  <si>
    <t>N/A</t>
  </si>
  <si>
    <t>Naming</t>
  </si>
  <si>
    <t>Language</t>
  </si>
  <si>
    <t>Spanish or Spanish Creole Most</t>
  </si>
  <si>
    <t>French Most</t>
  </si>
  <si>
    <t>French Creole Most</t>
  </si>
  <si>
    <t>Italian Most</t>
  </si>
  <si>
    <t>Portuguese or Portuguese Creole Most</t>
  </si>
  <si>
    <t>German Most</t>
  </si>
  <si>
    <t>Yiddish Most</t>
  </si>
  <si>
    <t>Other West Germanic Most</t>
  </si>
  <si>
    <t>Scandinavian Most</t>
  </si>
  <si>
    <t>Greek Most</t>
  </si>
  <si>
    <t>Russian Most</t>
  </si>
  <si>
    <t>Polish Most</t>
  </si>
  <si>
    <t>Serbo-Croatian Most</t>
  </si>
  <si>
    <t>Slavic Most</t>
  </si>
  <si>
    <t>Armenian Most</t>
  </si>
  <si>
    <t>Persian Most</t>
  </si>
  <si>
    <t>Gujarati Most</t>
  </si>
  <si>
    <t>Hindi Most</t>
  </si>
  <si>
    <t>Urdu Most</t>
  </si>
  <si>
    <t>Other Indic Most</t>
  </si>
  <si>
    <t>Other Indo-European Most</t>
  </si>
  <si>
    <t>Chinese Most</t>
  </si>
  <si>
    <t>Japanese Most</t>
  </si>
  <si>
    <t>Korean Most</t>
  </si>
  <si>
    <t>Cambodian Most</t>
  </si>
  <si>
    <t>Hmong Most</t>
  </si>
  <si>
    <t>Thai Most</t>
  </si>
  <si>
    <t>Laotian Most</t>
  </si>
  <si>
    <t>Viatnamese Most</t>
  </si>
  <si>
    <t>Other Asian Most</t>
  </si>
  <si>
    <t>Tagalog Most</t>
  </si>
  <si>
    <t>Other Pacific Island Most</t>
  </si>
  <si>
    <t>Navajo Most</t>
  </si>
  <si>
    <t>Other Native American Most</t>
  </si>
  <si>
    <t>Hungarian Most</t>
  </si>
  <si>
    <t>Arabic Most</t>
  </si>
  <si>
    <t>Hebrew Most</t>
  </si>
  <si>
    <t>African Most</t>
  </si>
  <si>
    <t>Other Most</t>
  </si>
  <si>
    <t>Polish</t>
  </si>
  <si>
    <t>Spanish or Spanish Creole</t>
  </si>
  <si>
    <t>Chinese</t>
  </si>
  <si>
    <t>Persian</t>
  </si>
  <si>
    <t>French Creole</t>
  </si>
  <si>
    <t>Korean</t>
  </si>
  <si>
    <t>Hebrew</t>
  </si>
  <si>
    <t>Italian</t>
  </si>
  <si>
    <t>Greek</t>
  </si>
  <si>
    <t>German</t>
  </si>
  <si>
    <t>Portuguese or Portuguese Creole</t>
  </si>
  <si>
    <t>Other Indo-European Languages</t>
  </si>
  <si>
    <t>Russian</t>
  </si>
  <si>
    <t>Tagalog</t>
  </si>
  <si>
    <t>French</t>
  </si>
  <si>
    <t>Data from American Fact Finder using the 2014 ACS Dataset 
Prepared by the Long Island Health Collaborative</t>
  </si>
  <si>
    <t>New York State</t>
  </si>
  <si>
    <t>Zip</t>
  </si>
  <si>
    <t>NO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</si>
</sst>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00000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0" fontId="0" fillId="0" borderId="0" xfId="3" applyNumberFormat="1" applyFont="1"/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9" borderId="3" xfId="3" applyNumberFormat="1" applyFont="1" applyFill="1" applyBorder="1" applyAlignment="1">
      <alignment horizontal="center" vertical="center"/>
    </xf>
    <xf numFmtId="164" fontId="2" fillId="10" borderId="3" xfId="3" applyNumberFormat="1" applyFont="1" applyFill="1" applyBorder="1" applyAlignment="1">
      <alignment horizontal="center" vertical="center"/>
    </xf>
    <xf numFmtId="164" fontId="3" fillId="11" borderId="3" xfId="3" applyNumberFormat="1" applyFont="1" applyFill="1" applyBorder="1" applyAlignment="1">
      <alignment horizontal="center" vertical="center"/>
    </xf>
    <xf numFmtId="44" fontId="3" fillId="12" borderId="3" xfId="2" applyFont="1" applyFill="1" applyBorder="1" applyAlignment="1">
      <alignment horizontal="center" vertical="center"/>
    </xf>
    <xf numFmtId="164" fontId="2" fillId="13" borderId="3" xfId="3" applyNumberFormat="1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4" borderId="3" xfId="3" applyNumberFormat="1" applyFont="1" applyFill="1" applyBorder="1" applyAlignment="1">
      <alignment horizontal="center" vertical="center" wrapText="1"/>
    </xf>
    <xf numFmtId="164" fontId="3" fillId="5" borderId="3" xfId="3" applyNumberFormat="1" applyFont="1" applyFill="1" applyBorder="1" applyAlignment="1">
      <alignment horizontal="center" vertical="center" wrapText="1"/>
    </xf>
    <xf numFmtId="164" fontId="3" fillId="6" borderId="3" xfId="3" applyNumberFormat="1" applyFont="1" applyFill="1" applyBorder="1" applyAlignment="1">
      <alignment horizontal="center" vertical="center" wrapText="1"/>
    </xf>
    <xf numFmtId="164" fontId="2" fillId="8" borderId="3" xfId="3" applyNumberFormat="1" applyFont="1" applyFill="1" applyBorder="1" applyAlignment="1">
      <alignment horizontal="center" vertical="center" wrapText="1"/>
    </xf>
    <xf numFmtId="44" fontId="3" fillId="12" borderId="3" xfId="2" applyFont="1" applyFill="1" applyBorder="1" applyAlignment="1">
      <alignment horizontal="center" vertical="center" wrapText="1"/>
    </xf>
    <xf numFmtId="164" fontId="2" fillId="13" borderId="3" xfId="3" applyNumberFormat="1" applyFont="1" applyFill="1" applyBorder="1" applyAlignment="1">
      <alignment horizontal="center" vertical="center" wrapText="1"/>
    </xf>
    <xf numFmtId="165" fontId="3" fillId="14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6" fontId="0" fillId="0" borderId="0" xfId="2" applyNumberFormat="1" applyFont="1"/>
    <xf numFmtId="0" fontId="4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/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10" fontId="0" fillId="0" borderId="0" xfId="0" applyNumberFormat="1"/>
    <xf numFmtId="2" fontId="0" fillId="0" borderId="0" xfId="0" applyNumberFormat="1"/>
    <xf numFmtId="10" fontId="3" fillId="14" borderId="3" xfId="3" applyNumberFormat="1" applyFont="1" applyFill="1" applyBorder="1" applyAlignment="1">
      <alignment horizontal="center" vertical="center" wrapText="1"/>
    </xf>
    <xf numFmtId="164" fontId="3" fillId="9" borderId="3" xfId="3" applyNumberFormat="1" applyFont="1" applyFill="1" applyBorder="1" applyAlignment="1">
      <alignment horizontal="right" vertical="center" wrapText="1"/>
    </xf>
    <xf numFmtId="164" fontId="2" fillId="10" borderId="3" xfId="3" applyNumberFormat="1" applyFont="1" applyFill="1" applyBorder="1" applyAlignment="1">
      <alignment horizontal="right" vertical="center" wrapText="1"/>
    </xf>
    <xf numFmtId="164" fontId="3" fillId="11" borderId="3" xfId="3" applyNumberFormat="1" applyFont="1" applyFill="1" applyBorder="1" applyAlignment="1">
      <alignment horizontal="right" vertical="center" wrapText="1"/>
    </xf>
    <xf numFmtId="10" fontId="0" fillId="0" borderId="0" xfId="3" applyNumberFormat="1" applyFont="1" applyAlignment="1">
      <alignment horizontal="right"/>
    </xf>
    <xf numFmtId="0" fontId="0" fillId="0" borderId="0" xfId="0" applyAlignment="1">
      <alignment horizontal="right"/>
    </xf>
    <xf numFmtId="10" fontId="3" fillId="7" borderId="3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right"/>
    </xf>
    <xf numFmtId="164" fontId="3" fillId="4" borderId="3" xfId="3" applyNumberFormat="1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horizontal="right"/>
    </xf>
    <xf numFmtId="0" fontId="0" fillId="0" borderId="0" xfId="3" applyNumberFormat="1" applyFont="1" applyAlignment="1">
      <alignment horizontal="right"/>
    </xf>
    <xf numFmtId="0" fontId="0" fillId="0" borderId="0" xfId="0" applyNumberFormat="1"/>
    <xf numFmtId="0" fontId="0" fillId="0" borderId="0" xfId="0" applyFont="1"/>
    <xf numFmtId="0" fontId="0" fillId="0" borderId="0" xfId="3" applyNumberFormat="1" applyFont="1"/>
    <xf numFmtId="168" fontId="0" fillId="0" borderId="0" xfId="0" applyNumberFormat="1"/>
    <xf numFmtId="1" fontId="0" fillId="0" borderId="0" xfId="0" applyNumberFormat="1" applyFont="1"/>
    <xf numFmtId="1" fontId="0" fillId="0" borderId="0" xfId="3" applyNumberFormat="1" applyFont="1"/>
    <xf numFmtId="165" fontId="3" fillId="14" borderId="3" xfId="1" applyNumberFormat="1" applyFont="1" applyFill="1" applyBorder="1" applyAlignment="1">
      <alignment horizontal="center" vertical="center"/>
    </xf>
    <xf numFmtId="164" fontId="3" fillId="4" borderId="3" xfId="3" applyNumberFormat="1" applyFont="1" applyFill="1" applyBorder="1" applyAlignment="1">
      <alignment horizontal="center" vertical="center" wrapText="1"/>
    </xf>
    <xf numFmtId="164" fontId="3" fillId="5" borderId="3" xfId="3" applyNumberFormat="1" applyFont="1" applyFill="1" applyBorder="1" applyAlignment="1">
      <alignment horizontal="center" vertical="center"/>
    </xf>
    <xf numFmtId="164" fontId="3" fillId="6" borderId="3" xfId="3" applyNumberFormat="1" applyFont="1" applyFill="1" applyBorder="1" applyAlignment="1">
      <alignment horizontal="center" vertical="center"/>
    </xf>
    <xf numFmtId="10" fontId="3" fillId="7" borderId="3" xfId="3" applyNumberFormat="1" applyFont="1" applyFill="1" applyBorder="1" applyAlignment="1">
      <alignment horizontal="center" vertical="center"/>
    </xf>
    <xf numFmtId="164" fontId="2" fillId="8" borderId="3" xfId="3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hempstead.longisland.com/" TargetMode="External"/><Relationship Id="rId21" Type="http://schemas.openxmlformats.org/officeDocument/2006/relationships/hyperlink" Target="http://glenhead.longisland.com/" TargetMode="External"/><Relationship Id="rId42" Type="http://schemas.openxmlformats.org/officeDocument/2006/relationships/hyperlink" Target="http://malverne.longisland.com/" TargetMode="External"/><Relationship Id="rId47" Type="http://schemas.openxmlformats.org/officeDocument/2006/relationships/hyperlink" Target="http://millneck.longisland.com/" TargetMode="External"/><Relationship Id="rId63" Type="http://schemas.openxmlformats.org/officeDocument/2006/relationships/hyperlink" Target="http://pointlookout.longisland.com/" TargetMode="External"/><Relationship Id="rId68" Type="http://schemas.openxmlformats.org/officeDocument/2006/relationships/hyperlink" Target="http://roslynheights.longisland.com/" TargetMode="External"/><Relationship Id="rId16" Type="http://schemas.openxmlformats.org/officeDocument/2006/relationships/hyperlink" Target="http://freeport.longisland.com/" TargetMode="External"/><Relationship Id="rId11" Type="http://schemas.openxmlformats.org/officeDocument/2006/relationships/hyperlink" Target="http://farmingdale.longisland.com/" TargetMode="External"/><Relationship Id="rId24" Type="http://schemas.openxmlformats.org/officeDocument/2006/relationships/hyperlink" Target="http://greatneck.longisland.com/" TargetMode="External"/><Relationship Id="rId32" Type="http://schemas.openxmlformats.org/officeDocument/2006/relationships/hyperlink" Target="http://hicksville.longisland.com/" TargetMode="External"/><Relationship Id="rId37" Type="http://schemas.openxmlformats.org/officeDocument/2006/relationships/hyperlink" Target="http://lawrence.longisland.com/" TargetMode="External"/><Relationship Id="rId40" Type="http://schemas.openxmlformats.org/officeDocument/2006/relationships/hyperlink" Target="http://longbeach.longisland.com/" TargetMode="External"/><Relationship Id="rId45" Type="http://schemas.openxmlformats.org/officeDocument/2006/relationships/hyperlink" Target="http://massapequapark.longisland.com/" TargetMode="External"/><Relationship Id="rId53" Type="http://schemas.openxmlformats.org/officeDocument/2006/relationships/hyperlink" Target="http://merrick.longisland.com/" TargetMode="External"/><Relationship Id="rId58" Type="http://schemas.openxmlformats.org/officeDocument/2006/relationships/hyperlink" Target="http://oldbethpage.longisland.com/" TargetMode="External"/><Relationship Id="rId66" Type="http://schemas.openxmlformats.org/officeDocument/2006/relationships/hyperlink" Target="http://roosevelt.longisland.com/" TargetMode="External"/><Relationship Id="rId74" Type="http://schemas.openxmlformats.org/officeDocument/2006/relationships/hyperlink" Target="http://valleystream.longisland.com/" TargetMode="External"/><Relationship Id="rId79" Type="http://schemas.openxmlformats.org/officeDocument/2006/relationships/hyperlink" Target="http://woodbury.longisland.com/" TargetMode="External"/><Relationship Id="rId5" Type="http://schemas.openxmlformats.org/officeDocument/2006/relationships/hyperlink" Target="http://bayville.longisland.com/" TargetMode="External"/><Relationship Id="rId61" Type="http://schemas.openxmlformats.org/officeDocument/2006/relationships/hyperlink" Target="http://oysterbay.longisland.com/" TargetMode="External"/><Relationship Id="rId19" Type="http://schemas.openxmlformats.org/officeDocument/2006/relationships/hyperlink" Target="http://gardencity.longisland.com/" TargetMode="External"/><Relationship Id="rId14" Type="http://schemas.openxmlformats.org/officeDocument/2006/relationships/hyperlink" Target="http://floralpark.longisland.com/" TargetMode="External"/><Relationship Id="rId22" Type="http://schemas.openxmlformats.org/officeDocument/2006/relationships/hyperlink" Target="http://glenwoodlanding.longisland.com/" TargetMode="External"/><Relationship Id="rId27" Type="http://schemas.openxmlformats.org/officeDocument/2006/relationships/hyperlink" Target="http://hewlett.longisland.com/" TargetMode="External"/><Relationship Id="rId30" Type="http://schemas.openxmlformats.org/officeDocument/2006/relationships/hyperlink" Target="http://hewlett.longisland.com/" TargetMode="External"/><Relationship Id="rId35" Type="http://schemas.openxmlformats.org/officeDocument/2006/relationships/hyperlink" Target="http://jericho.longisland.com/" TargetMode="External"/><Relationship Id="rId43" Type="http://schemas.openxmlformats.org/officeDocument/2006/relationships/hyperlink" Target="http://manhasset.longisland.com/" TargetMode="External"/><Relationship Id="rId48" Type="http://schemas.openxmlformats.org/officeDocument/2006/relationships/hyperlink" Target="http://mineola.longisland.com/" TargetMode="External"/><Relationship Id="rId56" Type="http://schemas.openxmlformats.org/officeDocument/2006/relationships/hyperlink" Target="http://northwoodmere.longisland.com/" TargetMode="External"/><Relationship Id="rId64" Type="http://schemas.openxmlformats.org/officeDocument/2006/relationships/hyperlink" Target="http://portwashington.longisland.com/" TargetMode="External"/><Relationship Id="rId69" Type="http://schemas.openxmlformats.org/officeDocument/2006/relationships/hyperlink" Target="http://seacliff.longisland.com/" TargetMode="External"/><Relationship Id="rId77" Type="http://schemas.openxmlformats.org/officeDocument/2006/relationships/hyperlink" Target="http://westbury.longisland.com/" TargetMode="External"/><Relationship Id="rId8" Type="http://schemas.openxmlformats.org/officeDocument/2006/relationships/hyperlink" Target="http://bethpage.longisland.com/" TargetMode="External"/><Relationship Id="rId51" Type="http://schemas.openxmlformats.org/officeDocument/2006/relationships/hyperlink" Target="http://bellmore.longisland.com/" TargetMode="External"/><Relationship Id="rId72" Type="http://schemas.openxmlformats.org/officeDocument/2006/relationships/hyperlink" Target="http://syosset.longisland.com/" TargetMode="External"/><Relationship Id="rId80" Type="http://schemas.openxmlformats.org/officeDocument/2006/relationships/hyperlink" Target="http://woodmere.longisland.com/" TargetMode="External"/><Relationship Id="rId3" Type="http://schemas.openxmlformats.org/officeDocument/2006/relationships/hyperlink" Target="http://baldwin.longisland.com/" TargetMode="External"/><Relationship Id="rId12" Type="http://schemas.openxmlformats.org/officeDocument/2006/relationships/hyperlink" Target="http://eastmeadow.longisland.com/" TargetMode="External"/><Relationship Id="rId17" Type="http://schemas.openxmlformats.org/officeDocument/2006/relationships/hyperlink" Target="http://gardencity.longisland.com/" TargetMode="External"/><Relationship Id="rId25" Type="http://schemas.openxmlformats.org/officeDocument/2006/relationships/hyperlink" Target="http://greenvale.longisland.com/" TargetMode="External"/><Relationship Id="rId33" Type="http://schemas.openxmlformats.org/officeDocument/2006/relationships/hyperlink" Target="http://inwood.longisland.com/" TargetMode="External"/><Relationship Id="rId38" Type="http://schemas.openxmlformats.org/officeDocument/2006/relationships/hyperlink" Target="http://levittown.longisland.com/" TargetMode="External"/><Relationship Id="rId46" Type="http://schemas.openxmlformats.org/officeDocument/2006/relationships/hyperlink" Target="http://merrick.longisland.com/" TargetMode="External"/><Relationship Id="rId59" Type="http://schemas.openxmlformats.org/officeDocument/2006/relationships/hyperlink" Target="http://oldwestbury.longisland.com/" TargetMode="External"/><Relationship Id="rId67" Type="http://schemas.openxmlformats.org/officeDocument/2006/relationships/hyperlink" Target="http://roslyn.longisland.com/" TargetMode="External"/><Relationship Id="rId20" Type="http://schemas.openxmlformats.org/officeDocument/2006/relationships/hyperlink" Target="http://glencove.longisland.com/" TargetMode="External"/><Relationship Id="rId41" Type="http://schemas.openxmlformats.org/officeDocument/2006/relationships/hyperlink" Target="http://lynbrook.longisland.com/" TargetMode="External"/><Relationship Id="rId54" Type="http://schemas.openxmlformats.org/officeDocument/2006/relationships/hyperlink" Target="http://northnewhydepark.longisland.com/" TargetMode="External"/><Relationship Id="rId62" Type="http://schemas.openxmlformats.org/officeDocument/2006/relationships/hyperlink" Target="http://plainview.longisland.com/" TargetMode="External"/><Relationship Id="rId70" Type="http://schemas.openxmlformats.org/officeDocument/2006/relationships/hyperlink" Target="http://seaford.longisland.com/" TargetMode="External"/><Relationship Id="rId75" Type="http://schemas.openxmlformats.org/officeDocument/2006/relationships/hyperlink" Target="http://wantagh.longisland.com/" TargetMode="External"/><Relationship Id="rId1" Type="http://schemas.openxmlformats.org/officeDocument/2006/relationships/hyperlink" Target="http://albertson.longisland.com/" TargetMode="External"/><Relationship Id="rId6" Type="http://schemas.openxmlformats.org/officeDocument/2006/relationships/hyperlink" Target="http://belleroseterrace.longisland.com/" TargetMode="External"/><Relationship Id="rId15" Type="http://schemas.openxmlformats.org/officeDocument/2006/relationships/hyperlink" Target="http://franklinsquare.longisland.com/" TargetMode="External"/><Relationship Id="rId23" Type="http://schemas.openxmlformats.org/officeDocument/2006/relationships/hyperlink" Target="http://greatneck.longisland.com/" TargetMode="External"/><Relationship Id="rId28" Type="http://schemas.openxmlformats.org/officeDocument/2006/relationships/hyperlink" Target="http://hewlett.longisland.com/" TargetMode="External"/><Relationship Id="rId36" Type="http://schemas.openxmlformats.org/officeDocument/2006/relationships/hyperlink" Target="http://kingspoint.longisland.com/" TargetMode="External"/><Relationship Id="rId49" Type="http://schemas.openxmlformats.org/officeDocument/2006/relationships/hyperlink" Target="http://newhydepark.longisland.com/" TargetMode="External"/><Relationship Id="rId57" Type="http://schemas.openxmlformats.org/officeDocument/2006/relationships/hyperlink" Target="http://oceanside.longisland.com/" TargetMode="External"/><Relationship Id="rId10" Type="http://schemas.openxmlformats.org/officeDocument/2006/relationships/hyperlink" Target="http://cedarhurst.longisland.com/" TargetMode="External"/><Relationship Id="rId31" Type="http://schemas.openxmlformats.org/officeDocument/2006/relationships/hyperlink" Target="http://hewlett.longisland.com/" TargetMode="External"/><Relationship Id="rId44" Type="http://schemas.openxmlformats.org/officeDocument/2006/relationships/hyperlink" Target="http://massapequa.longisland.com/" TargetMode="External"/><Relationship Id="rId52" Type="http://schemas.openxmlformats.org/officeDocument/2006/relationships/hyperlink" Target="http://massapequa.longisland.com/" TargetMode="External"/><Relationship Id="rId60" Type="http://schemas.openxmlformats.org/officeDocument/2006/relationships/hyperlink" Target="http://oysterbay.longisland.com/" TargetMode="External"/><Relationship Id="rId65" Type="http://schemas.openxmlformats.org/officeDocument/2006/relationships/hyperlink" Target="http://rockvillecentre.longisland.com/" TargetMode="External"/><Relationship Id="rId73" Type="http://schemas.openxmlformats.org/officeDocument/2006/relationships/hyperlink" Target="http://uniondale.longisland.com/" TargetMode="External"/><Relationship Id="rId78" Type="http://schemas.openxmlformats.org/officeDocument/2006/relationships/hyperlink" Target="http://willistonpark.longisland.com/" TargetMode="External"/><Relationship Id="rId4" Type="http://schemas.openxmlformats.org/officeDocument/2006/relationships/hyperlink" Target="http://baldwin.longisland.com/" TargetMode="External"/><Relationship Id="rId9" Type="http://schemas.openxmlformats.org/officeDocument/2006/relationships/hyperlink" Target="http://carleplace.longisland.com/" TargetMode="External"/><Relationship Id="rId13" Type="http://schemas.openxmlformats.org/officeDocument/2006/relationships/hyperlink" Target="http://farmingdale.longisland.com/" TargetMode="External"/><Relationship Id="rId18" Type="http://schemas.openxmlformats.org/officeDocument/2006/relationships/hyperlink" Target="http://gardencity.longisland.com/" TargetMode="External"/><Relationship Id="rId39" Type="http://schemas.openxmlformats.org/officeDocument/2006/relationships/hyperlink" Target="http://locustvalley.longisland.com/" TargetMode="External"/><Relationship Id="rId34" Type="http://schemas.openxmlformats.org/officeDocument/2006/relationships/hyperlink" Target="http://islandpark.longisland.com/" TargetMode="External"/><Relationship Id="rId50" Type="http://schemas.openxmlformats.org/officeDocument/2006/relationships/hyperlink" Target="http://baldwin.longisland.com/" TargetMode="External"/><Relationship Id="rId55" Type="http://schemas.openxmlformats.org/officeDocument/2006/relationships/hyperlink" Target="http://northvalleystream.longisland.com/" TargetMode="External"/><Relationship Id="rId76" Type="http://schemas.openxmlformats.org/officeDocument/2006/relationships/hyperlink" Target="http://westhempstead.longisland.com/" TargetMode="External"/><Relationship Id="rId7" Type="http://schemas.openxmlformats.org/officeDocument/2006/relationships/hyperlink" Target="http://bellmore.longisland.com/" TargetMode="External"/><Relationship Id="rId71" Type="http://schemas.openxmlformats.org/officeDocument/2006/relationships/hyperlink" Target="http://southhempstead.longisland.com/" TargetMode="External"/><Relationship Id="rId2" Type="http://schemas.openxmlformats.org/officeDocument/2006/relationships/hyperlink" Target="http://atlanticbeach.longisland.com/" TargetMode="External"/><Relationship Id="rId29" Type="http://schemas.openxmlformats.org/officeDocument/2006/relationships/hyperlink" Target="http://hewlett.longisland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1"/>
  <sheetViews>
    <sheetView tabSelected="1" workbookViewId="0">
      <pane ySplit="2" topLeftCell="A3" activePane="bottomLeft" state="frozen"/>
      <selection activeCell="U1" sqref="U1"/>
      <selection pane="bottomLeft"/>
    </sheetView>
  </sheetViews>
  <sheetFormatPr defaultRowHeight="15" x14ac:dyDescent="0.25"/>
  <cols>
    <col min="1" max="1" width="69.7109375" bestFit="1" customWidth="1"/>
    <col min="2" max="2" width="13.42578125" customWidth="1"/>
    <col min="3" max="3" width="19" bestFit="1" customWidth="1"/>
    <col min="4" max="4" width="8.140625" bestFit="1" customWidth="1"/>
    <col min="5" max="5" width="15" bestFit="1" customWidth="1"/>
    <col min="6" max="6" width="16.42578125" bestFit="1" customWidth="1"/>
    <col min="7" max="7" width="7.7109375" bestFit="1" customWidth="1"/>
    <col min="8" max="8" width="16.42578125" bestFit="1" customWidth="1"/>
    <col min="9" max="9" width="10.7109375" bestFit="1" customWidth="1"/>
    <col min="10" max="10" width="9.28515625" bestFit="1" customWidth="1"/>
    <col min="11" max="11" width="8.85546875" bestFit="1" customWidth="1"/>
    <col min="12" max="14" width="9.140625" bestFit="1" customWidth="1"/>
    <col min="15" max="15" width="23.7109375" style="1" bestFit="1" customWidth="1"/>
    <col min="16" max="16" width="22.85546875" style="1" bestFit="1" customWidth="1"/>
    <col min="17" max="17" width="8.140625" bestFit="1" customWidth="1"/>
    <col min="18" max="18" width="31" bestFit="1" customWidth="1"/>
    <col min="19" max="19" width="14.42578125" bestFit="1" customWidth="1"/>
    <col min="20" max="20" width="16.7109375" style="34" bestFit="1" customWidth="1"/>
    <col min="21" max="21" width="29" style="34" bestFit="1" customWidth="1"/>
    <col min="22" max="22" width="28.85546875" style="34" bestFit="1" customWidth="1"/>
    <col min="23" max="23" width="15.42578125" bestFit="1" customWidth="1"/>
    <col min="24" max="24" width="14.7109375" bestFit="1" customWidth="1"/>
    <col min="25" max="25" width="14.28515625" bestFit="1" customWidth="1"/>
    <col min="26" max="26" width="13.28515625" bestFit="1" customWidth="1"/>
    <col min="27" max="27" width="9.5703125" bestFit="1" customWidth="1"/>
    <col min="28" max="28" width="8.7109375" bestFit="1" customWidth="1"/>
    <col min="29" max="30" width="9.5703125" bestFit="1" customWidth="1"/>
    <col min="31" max="31" width="8.7109375" bestFit="1" customWidth="1"/>
    <col min="32" max="32" width="8.140625" style="1" bestFit="1" customWidth="1"/>
    <col min="33" max="33" width="10.5703125" bestFit="1" customWidth="1"/>
    <col min="34" max="34" width="9.5703125" bestFit="1" customWidth="1"/>
    <col min="35" max="35" width="12.140625" bestFit="1" customWidth="1"/>
    <col min="36" max="36" width="12.28515625" bestFit="1" customWidth="1"/>
    <col min="37" max="37" width="9.5703125" bestFit="1" customWidth="1"/>
    <col min="38" max="38" width="8.7109375" bestFit="1" customWidth="1"/>
    <col min="39" max="39" width="10.5703125" style="1" bestFit="1" customWidth="1"/>
    <col min="40" max="40" width="9.5703125" bestFit="1" customWidth="1"/>
    <col min="41" max="41" width="8.5703125" bestFit="1" customWidth="1"/>
    <col min="42" max="42" width="8.28515625" bestFit="1" customWidth="1"/>
    <col min="45" max="45" width="8.7109375" bestFit="1" customWidth="1"/>
    <col min="46" max="46" width="8.5703125" bestFit="1" customWidth="1"/>
    <col min="47" max="47" width="7.7109375" style="1" bestFit="1" customWidth="1"/>
    <col min="49" max="49" width="18.28515625" bestFit="1" customWidth="1"/>
    <col min="51" max="51" width="9.5703125" bestFit="1" customWidth="1"/>
    <col min="52" max="52" width="8.7109375" style="1" bestFit="1" customWidth="1"/>
    <col min="53" max="54" width="10.5703125" bestFit="1" customWidth="1"/>
    <col min="55" max="55" width="13.7109375" bestFit="1" customWidth="1"/>
    <col min="56" max="56" width="15.85546875" bestFit="1" customWidth="1"/>
    <col min="57" max="57" width="14.5703125" bestFit="1" customWidth="1"/>
    <col min="58" max="58" width="10.28515625" bestFit="1" customWidth="1"/>
    <col min="59" max="59" width="9.140625" style="1"/>
  </cols>
  <sheetData>
    <row r="1" spans="1:59" s="10" customFormat="1" ht="30.75" customHeight="1" x14ac:dyDescent="0.25">
      <c r="A1" s="36" t="s">
        <v>1002</v>
      </c>
      <c r="B1" s="2"/>
      <c r="C1" s="3" t="s">
        <v>381</v>
      </c>
      <c r="D1" s="48" t="s">
        <v>382</v>
      </c>
      <c r="E1" s="48"/>
      <c r="F1" s="48"/>
      <c r="G1" s="48"/>
      <c r="H1" s="48"/>
      <c r="I1" s="48"/>
      <c r="J1" s="49" t="s">
        <v>383</v>
      </c>
      <c r="K1" s="49"/>
      <c r="L1" s="50" t="s">
        <v>384</v>
      </c>
      <c r="M1" s="50"/>
      <c r="N1" s="50"/>
      <c r="O1" s="51" t="s">
        <v>385</v>
      </c>
      <c r="P1" s="51"/>
      <c r="Q1" s="52" t="s">
        <v>386</v>
      </c>
      <c r="R1" s="52"/>
      <c r="S1" s="52"/>
      <c r="T1" s="4" t="s">
        <v>387</v>
      </c>
      <c r="U1" s="5" t="s">
        <v>388</v>
      </c>
      <c r="V1" s="6" t="s">
        <v>389</v>
      </c>
      <c r="W1" s="7" t="s">
        <v>390</v>
      </c>
      <c r="X1" s="8" t="s">
        <v>391</v>
      </c>
      <c r="Y1" s="9"/>
      <c r="Z1" s="47" t="s">
        <v>392</v>
      </c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</row>
    <row r="2" spans="1:59" s="20" customFormat="1" ht="45" customHeight="1" x14ac:dyDescent="0.25">
      <c r="A2" s="11" t="s">
        <v>589</v>
      </c>
      <c r="B2" s="11" t="s">
        <v>393</v>
      </c>
      <c r="C2" s="12" t="s">
        <v>394</v>
      </c>
      <c r="D2" s="13" t="s">
        <v>395</v>
      </c>
      <c r="E2" s="13" t="s">
        <v>396</v>
      </c>
      <c r="F2" s="13" t="s">
        <v>397</v>
      </c>
      <c r="G2" s="13" t="s">
        <v>398</v>
      </c>
      <c r="H2" s="13" t="s">
        <v>399</v>
      </c>
      <c r="I2" s="13" t="s">
        <v>400</v>
      </c>
      <c r="J2" s="14" t="s">
        <v>401</v>
      </c>
      <c r="K2" s="14" t="s">
        <v>402</v>
      </c>
      <c r="L2" s="15" t="s">
        <v>403</v>
      </c>
      <c r="M2" s="15" t="s">
        <v>404</v>
      </c>
      <c r="N2" s="15" t="s">
        <v>405</v>
      </c>
      <c r="O2" s="35" t="s">
        <v>406</v>
      </c>
      <c r="P2" s="35" t="s">
        <v>407</v>
      </c>
      <c r="Q2" s="16" t="s">
        <v>408</v>
      </c>
      <c r="R2" s="16" t="s">
        <v>409</v>
      </c>
      <c r="S2" s="16" t="s">
        <v>410</v>
      </c>
      <c r="T2" s="30" t="s">
        <v>411</v>
      </c>
      <c r="U2" s="31" t="s">
        <v>412</v>
      </c>
      <c r="V2" s="32" t="s">
        <v>413</v>
      </c>
      <c r="W2" s="17" t="s">
        <v>414</v>
      </c>
      <c r="X2" s="18" t="s">
        <v>415</v>
      </c>
      <c r="Y2" s="19" t="s">
        <v>416</v>
      </c>
      <c r="Z2" s="19" t="s">
        <v>417</v>
      </c>
      <c r="AA2" s="19" t="s">
        <v>418</v>
      </c>
      <c r="AB2" s="19" t="s">
        <v>419</v>
      </c>
      <c r="AC2" s="19" t="s">
        <v>420</v>
      </c>
      <c r="AD2" s="19" t="s">
        <v>421</v>
      </c>
      <c r="AE2" s="19" t="s">
        <v>422</v>
      </c>
      <c r="AF2" s="29" t="s">
        <v>417</v>
      </c>
      <c r="AG2" s="19" t="s">
        <v>423</v>
      </c>
      <c r="AH2" s="19" t="s">
        <v>424</v>
      </c>
      <c r="AI2" s="19" t="s">
        <v>425</v>
      </c>
      <c r="AJ2" s="19" t="s">
        <v>426</v>
      </c>
      <c r="AK2" s="19" t="s">
        <v>427</v>
      </c>
      <c r="AL2" s="19" t="s">
        <v>428</v>
      </c>
      <c r="AM2" s="29" t="s">
        <v>423</v>
      </c>
      <c r="AN2" s="19" t="s">
        <v>429</v>
      </c>
      <c r="AO2" s="19" t="s">
        <v>430</v>
      </c>
      <c r="AP2" s="19" t="s">
        <v>431</v>
      </c>
      <c r="AQ2" s="19" t="s">
        <v>432</v>
      </c>
      <c r="AR2" s="19" t="s">
        <v>433</v>
      </c>
      <c r="AS2" s="19" t="s">
        <v>434</v>
      </c>
      <c r="AT2" s="19" t="s">
        <v>435</v>
      </c>
      <c r="AU2" s="29" t="s">
        <v>429</v>
      </c>
      <c r="AV2" s="19" t="s">
        <v>436</v>
      </c>
      <c r="AW2" s="19" t="s">
        <v>437</v>
      </c>
      <c r="AX2" s="19" t="s">
        <v>438</v>
      </c>
      <c r="AY2" s="19" t="s">
        <v>439</v>
      </c>
      <c r="AZ2" s="29" t="s">
        <v>436</v>
      </c>
      <c r="BA2" s="19" t="s">
        <v>440</v>
      </c>
      <c r="BB2" s="19" t="s">
        <v>441</v>
      </c>
      <c r="BC2" s="19" t="s">
        <v>442</v>
      </c>
      <c r="BD2" s="19" t="s">
        <v>443</v>
      </c>
      <c r="BE2" s="19" t="s">
        <v>444</v>
      </c>
      <c r="BF2" s="19" t="s">
        <v>445</v>
      </c>
      <c r="BG2" s="29" t="s">
        <v>440</v>
      </c>
    </row>
    <row r="3" spans="1:59" s="24" customFormat="1" x14ac:dyDescent="0.25">
      <c r="A3" s="24" t="s">
        <v>1003</v>
      </c>
      <c r="B3" s="42"/>
      <c r="C3" s="42">
        <v>19594330</v>
      </c>
      <c r="D3" s="1">
        <v>0.64985728014175526</v>
      </c>
      <c r="E3" s="1">
        <v>0.1561700757310916</v>
      </c>
      <c r="F3" s="1">
        <v>3.8057948396296275E-3</v>
      </c>
      <c r="G3" s="1">
        <v>7.7703549955522852E-2</v>
      </c>
      <c r="H3" s="1">
        <v>3.1937810580918053E-4</v>
      </c>
      <c r="I3" s="1">
        <v>0.11214392122619145</v>
      </c>
      <c r="J3" s="1">
        <v>0.81833295652364735</v>
      </c>
      <c r="K3" s="1">
        <v>0.18166704347635265</v>
      </c>
      <c r="L3" s="43">
        <v>38.1</v>
      </c>
      <c r="M3" s="43">
        <v>36.5</v>
      </c>
      <c r="N3" s="43">
        <v>39.6</v>
      </c>
      <c r="O3" s="1">
        <v>0.85399999999999998</v>
      </c>
      <c r="P3" s="1">
        <v>0.33700000000000002</v>
      </c>
      <c r="Q3" s="1">
        <v>0.69799999999999995</v>
      </c>
      <c r="R3" s="42" t="s">
        <v>988</v>
      </c>
      <c r="S3" s="1">
        <v>0.30199999999999999</v>
      </c>
      <c r="T3" s="1">
        <v>8.8999999999999996E-2</v>
      </c>
      <c r="U3" s="1">
        <v>0.156</v>
      </c>
      <c r="V3" s="1">
        <v>0.1593</v>
      </c>
      <c r="W3" s="21">
        <v>58687</v>
      </c>
      <c r="X3" s="1">
        <v>0.22332654395429699</v>
      </c>
      <c r="Y3" s="43">
        <v>4375934</v>
      </c>
      <c r="Z3" s="46">
        <v>756367</v>
      </c>
      <c r="AA3" s="45">
        <v>100774</v>
      </c>
      <c r="AB3" s="45">
        <v>95787</v>
      </c>
      <c r="AC3" s="45">
        <v>162121</v>
      </c>
      <c r="AD3" s="45">
        <v>396011</v>
      </c>
      <c r="AE3" s="45">
        <v>1674</v>
      </c>
      <c r="AF3" s="1">
        <v>0.17284698535215567</v>
      </c>
      <c r="AG3" s="45">
        <v>1207717</v>
      </c>
      <c r="AH3" s="45">
        <v>561619</v>
      </c>
      <c r="AI3" s="45">
        <v>370255</v>
      </c>
      <c r="AJ3" s="45">
        <v>163568</v>
      </c>
      <c r="AK3" s="45">
        <v>108894</v>
      </c>
      <c r="AL3" s="45">
        <v>3381</v>
      </c>
      <c r="AM3" s="1">
        <v>0.27599067993255838</v>
      </c>
      <c r="AN3" s="45">
        <v>174072</v>
      </c>
      <c r="AO3" s="45">
        <v>18399</v>
      </c>
      <c r="AP3" s="45">
        <v>6059</v>
      </c>
      <c r="AQ3" s="45">
        <v>37037</v>
      </c>
      <c r="AR3" s="45">
        <v>6035</v>
      </c>
      <c r="AS3" s="45">
        <v>92930</v>
      </c>
      <c r="AT3" s="45">
        <v>13612</v>
      </c>
      <c r="AU3" s="1">
        <v>3.9779393382075687E-2</v>
      </c>
      <c r="AV3" s="45">
        <v>12562</v>
      </c>
      <c r="AW3" s="45">
        <v>11117</v>
      </c>
      <c r="AX3" s="45">
        <v>371</v>
      </c>
      <c r="AY3" s="45">
        <v>1074</v>
      </c>
      <c r="AZ3" s="1">
        <v>2.8707014319685809E-3</v>
      </c>
      <c r="BA3" s="45">
        <v>2225216</v>
      </c>
      <c r="BB3" s="45">
        <v>2167962</v>
      </c>
      <c r="BC3" s="45">
        <v>1070829</v>
      </c>
      <c r="BD3" s="45">
        <v>516850</v>
      </c>
      <c r="BE3" s="45">
        <v>580283</v>
      </c>
      <c r="BF3" s="45">
        <v>57254</v>
      </c>
      <c r="BG3" s="1">
        <v>0.50851223990124161</v>
      </c>
    </row>
    <row r="4" spans="1:59" x14ac:dyDescent="0.25">
      <c r="A4" s="24" t="s">
        <v>590</v>
      </c>
      <c r="C4">
        <v>1350601</v>
      </c>
      <c r="D4" s="1">
        <v>0.70907692205173845</v>
      </c>
      <c r="E4" s="1">
        <v>0.11242846703060341</v>
      </c>
      <c r="F4" s="1">
        <v>2.2308587066054296E-3</v>
      </c>
      <c r="G4" s="1">
        <v>8.2223395362508986E-2</v>
      </c>
      <c r="H4" s="1">
        <v>8.1445223274675499E-5</v>
      </c>
      <c r="I4" s="1">
        <v>9.3958911625269051E-2</v>
      </c>
      <c r="J4" s="1">
        <v>0.84599744854327819</v>
      </c>
      <c r="K4" s="1">
        <v>0.15400255145672187</v>
      </c>
      <c r="L4">
        <v>41.3</v>
      </c>
      <c r="M4">
        <v>39.5</v>
      </c>
      <c r="N4">
        <v>43</v>
      </c>
      <c r="O4" s="27">
        <v>0.90300000000000002</v>
      </c>
      <c r="P4" s="27">
        <v>0.42299999999999999</v>
      </c>
      <c r="Q4" s="27">
        <v>0.71989999999999998</v>
      </c>
      <c r="R4" t="s">
        <v>988</v>
      </c>
      <c r="S4" s="27">
        <v>0.28010000000000002</v>
      </c>
      <c r="T4" s="37">
        <v>7.0999999999999994E-2</v>
      </c>
      <c r="U4" s="37">
        <v>6.3E-2</v>
      </c>
      <c r="V4" s="33">
        <f>(25916/441912)</f>
        <v>5.8645160122377304E-2</v>
      </c>
      <c r="W4" s="39">
        <v>98401</v>
      </c>
      <c r="X4" s="1">
        <f>(290896/1350601)</f>
        <v>0.21538263336100003</v>
      </c>
      <c r="Y4" s="40">
        <v>290896</v>
      </c>
      <c r="Z4" s="41">
        <v>48102</v>
      </c>
      <c r="AA4" s="41">
        <v>7116</v>
      </c>
      <c r="AB4" s="41">
        <v>5922</v>
      </c>
      <c r="AC4" s="41">
        <v>19115</v>
      </c>
      <c r="AD4" s="41">
        <v>15763</v>
      </c>
      <c r="AE4" s="41">
        <v>186</v>
      </c>
      <c r="AF4" s="1">
        <f>Z4/Y4</f>
        <v>0.16535806611297507</v>
      </c>
      <c r="AG4" s="41">
        <v>87919</v>
      </c>
      <c r="AH4" s="41">
        <v>26169</v>
      </c>
      <c r="AI4" s="41">
        <v>42773</v>
      </c>
      <c r="AJ4" s="41">
        <v>10873</v>
      </c>
      <c r="AK4" s="41">
        <v>7898</v>
      </c>
      <c r="AL4" s="41">
        <v>206</v>
      </c>
      <c r="AM4" s="1">
        <f>AG4/Y4</f>
        <v>0.30223516308233872</v>
      </c>
      <c r="AN4" s="41">
        <v>6294</v>
      </c>
      <c r="AO4" s="41">
        <v>928</v>
      </c>
      <c r="AP4" s="41">
        <v>248</v>
      </c>
      <c r="AQ4" s="41">
        <v>1865</v>
      </c>
      <c r="AR4" s="41">
        <v>516</v>
      </c>
      <c r="AS4" s="41">
        <v>2597</v>
      </c>
      <c r="AT4" s="41">
        <v>140</v>
      </c>
      <c r="AU4" s="1">
        <f>AN4/Y4</f>
        <v>2.1636598646939113E-2</v>
      </c>
      <c r="AV4" s="41">
        <v>250</v>
      </c>
      <c r="AW4" s="41">
        <v>227</v>
      </c>
      <c r="AX4" s="41">
        <v>0</v>
      </c>
      <c r="AY4" s="41">
        <v>23</v>
      </c>
      <c r="AZ4" s="1">
        <f>AV4/Y4</f>
        <v>8.5941367361531268E-4</v>
      </c>
      <c r="BA4" s="41">
        <v>148331</v>
      </c>
      <c r="BB4" s="41">
        <v>146002</v>
      </c>
      <c r="BC4" s="41">
        <v>54975</v>
      </c>
      <c r="BD4" s="41">
        <v>53667</v>
      </c>
      <c r="BE4" s="41">
        <v>37360</v>
      </c>
      <c r="BF4" s="41">
        <v>2329</v>
      </c>
      <c r="BG4" s="1">
        <f>BA4/Y4</f>
        <v>0.50991075848413181</v>
      </c>
    </row>
    <row r="5" spans="1:59" x14ac:dyDescent="0.25">
      <c r="A5" s="24" t="s">
        <v>736</v>
      </c>
      <c r="C5">
        <v>1500373</v>
      </c>
      <c r="D5" s="1">
        <v>0.81031783429853776</v>
      </c>
      <c r="E5" s="1">
        <v>7.5523219892653357E-2</v>
      </c>
      <c r="F5" s="1">
        <v>2.2587716521158406E-3</v>
      </c>
      <c r="G5" s="1">
        <v>3.5970388696677423E-2</v>
      </c>
      <c r="H5" s="1">
        <v>2.4927134785816596E-4</v>
      </c>
      <c r="I5" s="1">
        <v>7.568051411215744E-2</v>
      </c>
      <c r="J5" s="1">
        <v>0.82592528657873743</v>
      </c>
      <c r="K5" s="1">
        <v>0.17407471342126257</v>
      </c>
      <c r="L5">
        <v>40.299999999999997</v>
      </c>
      <c r="M5">
        <v>38.799999999999997</v>
      </c>
      <c r="N5">
        <v>41.7</v>
      </c>
      <c r="O5" s="27">
        <v>0.89800000000000002</v>
      </c>
      <c r="P5" s="27">
        <v>0.33500000000000002</v>
      </c>
      <c r="Q5" s="27">
        <v>0.78600000000000003</v>
      </c>
      <c r="R5" t="s">
        <v>988</v>
      </c>
      <c r="S5" s="27">
        <v>0.214</v>
      </c>
      <c r="T5" s="37">
        <v>7.0999999999999994E-2</v>
      </c>
      <c r="U5" s="37">
        <v>6.8000000000000005E-2</v>
      </c>
      <c r="V5" s="33">
        <f>(35277/496780)</f>
        <v>7.1011312854784819E-2</v>
      </c>
      <c r="W5" s="39">
        <v>88323</v>
      </c>
      <c r="X5" s="1">
        <f>(223483/1500373)</f>
        <v>0.14895162736199599</v>
      </c>
      <c r="Y5" s="40">
        <v>223483</v>
      </c>
      <c r="Z5" s="41">
        <v>42493</v>
      </c>
      <c r="AA5" s="41">
        <v>7009</v>
      </c>
      <c r="AB5" s="41">
        <v>5826</v>
      </c>
      <c r="AC5" s="41">
        <v>12801</v>
      </c>
      <c r="AD5" s="41">
        <v>16779</v>
      </c>
      <c r="AE5" s="41">
        <v>78</v>
      </c>
      <c r="AF5" s="1">
        <f>Z5/Y5</f>
        <v>0.19013974217278271</v>
      </c>
      <c r="AG5" s="41">
        <v>44083</v>
      </c>
      <c r="AH5" s="41">
        <v>13417</v>
      </c>
      <c r="AI5" s="41">
        <v>19063</v>
      </c>
      <c r="AJ5" s="41">
        <v>6414</v>
      </c>
      <c r="AK5" s="41">
        <v>5119</v>
      </c>
      <c r="AL5" s="41">
        <v>70</v>
      </c>
      <c r="AM5" s="1">
        <f>AG5/Y5</f>
        <v>0.19725437729044268</v>
      </c>
      <c r="AN5" s="41">
        <v>5036</v>
      </c>
      <c r="AO5" s="41">
        <v>517</v>
      </c>
      <c r="AP5" s="41">
        <v>592</v>
      </c>
      <c r="AQ5" s="41">
        <v>1486</v>
      </c>
      <c r="AR5" s="41">
        <v>260</v>
      </c>
      <c r="AS5" s="41">
        <v>1955</v>
      </c>
      <c r="AT5" s="41">
        <v>226</v>
      </c>
      <c r="AU5" s="1">
        <f>AN5/Y5</f>
        <v>2.2534152485871407E-2</v>
      </c>
      <c r="AV5" s="41">
        <v>473</v>
      </c>
      <c r="AW5" s="41">
        <v>297</v>
      </c>
      <c r="AX5" s="41">
        <v>38</v>
      </c>
      <c r="AY5" s="41">
        <v>138</v>
      </c>
      <c r="AZ5" s="1">
        <f>AV5/Y5</f>
        <v>2.1164920821717982E-3</v>
      </c>
      <c r="BA5" s="41">
        <v>131398</v>
      </c>
      <c r="BB5" s="41">
        <v>128898</v>
      </c>
      <c r="BC5" s="41">
        <v>34151</v>
      </c>
      <c r="BD5" s="41">
        <v>61230</v>
      </c>
      <c r="BE5" s="41">
        <v>33517</v>
      </c>
      <c r="BF5" s="41">
        <v>2500</v>
      </c>
      <c r="BG5" s="1">
        <f>BA5/Y5</f>
        <v>0.58795523596873145</v>
      </c>
    </row>
    <row r="6" spans="1:59" x14ac:dyDescent="0.25">
      <c r="A6" s="42" t="str">
        <f>VLOOKUP(B6,'List of ZIP Codes'!$A:$C,2,FALSE)</f>
        <v>Suffolk</v>
      </c>
      <c r="B6">
        <v>6390</v>
      </c>
      <c r="C6">
        <f>VLOOKUP(B6,'Total Population'!$B:$D,3,FALSE)</f>
        <v>296</v>
      </c>
      <c r="D6" s="1">
        <f>VLOOKUP(B6,Race!$B:$Q,5,FALSE)</f>
        <v>1</v>
      </c>
      <c r="E6" s="1">
        <f>VLOOKUP(B6,Race!$B:$Q,7,FALSE)</f>
        <v>0</v>
      </c>
      <c r="F6" s="1">
        <f>VLOOKUP(B6,Race!$B:$Q,9,FALSE)</f>
        <v>0</v>
      </c>
      <c r="G6" s="1">
        <f>VLOOKUP(B6,Race!$B:$Q,11,FALSE)</f>
        <v>0</v>
      </c>
      <c r="H6" s="1">
        <f>VLOOKUP(B6,Race!$B:$Q,13,FALSE)</f>
        <v>0</v>
      </c>
      <c r="I6" s="1">
        <f>VLOOKUP(B6,Race!$B:$Q,16,FALSE)</f>
        <v>0</v>
      </c>
      <c r="J6" s="27">
        <f>VLOOKUP(B6,Ethnicity!$B:$H,5,FALSE)</f>
        <v>1</v>
      </c>
      <c r="K6" s="1">
        <f>VLOOKUP(B6,Ethnicity!$B:$H,7,FALSE)</f>
        <v>0</v>
      </c>
      <c r="L6" s="44">
        <f>VLOOKUP($B6,'Median Age'!$B:$F,3,FALSE)</f>
        <v>52.6</v>
      </c>
      <c r="M6" s="44">
        <f>VLOOKUP($B6,'Median Age'!$B:$F,4,FALSE)</f>
        <v>52.3</v>
      </c>
      <c r="N6" s="44">
        <f>VLOOKUP($B6,'Median Age'!$B:$F,5,FALSE)</f>
        <v>58.3</v>
      </c>
      <c r="O6" s="1">
        <f>VLOOKUP($B6,Education!$B:$F,3,FALSE)</f>
        <v>0.9840000000000001</v>
      </c>
      <c r="P6" s="1">
        <f>VLOOKUP($B6,Education!$B:$F,4,FALSE)</f>
        <v>1.5999999999999903E-2</v>
      </c>
      <c r="Q6" s="1">
        <f>(VLOOKUP(B6,Language!$B:$E,4,FALSE)/VLOOKUP(B6,Language!$B:$E,3,FALSE))</f>
        <v>0.89527027027027029</v>
      </c>
      <c r="R6" t="str">
        <f>VLOOKUP(B6,Language!$AT:$AV,3,FALSE)</f>
        <v>Polish</v>
      </c>
      <c r="S6" s="27">
        <f t="shared" ref="S6:S37" si="0">1-Q6</f>
        <v>0.10472972972972971</v>
      </c>
      <c r="T6" s="33">
        <f>VLOOKUP(B6,Employment!$B:$E,4,FALSE)</f>
        <v>0</v>
      </c>
      <c r="U6" s="33">
        <f>VLOOKUP(B6,Poverty!$B:$E,4,FALSE)</f>
        <v>6.9999999999999993E-3</v>
      </c>
      <c r="V6" s="33">
        <f>VLOOKUP(B6,'Public Assistance'!$B:$F,5,FALSE)</f>
        <v>0</v>
      </c>
      <c r="W6" s="21">
        <f>VLOOKUP(B6,'Median Income'!$B:$E,4,FALSE)</f>
        <v>151333</v>
      </c>
      <c r="X6" s="1">
        <f>VLOOKUP(B6,'Foreign Born'!$A:$E,5,FALSE)</f>
        <v>1.0135135135135136E-2</v>
      </c>
      <c r="Y6">
        <f>VLOOKUP($B6,'Place of Foreign Born'!$B:$AG,3,FALSE)</f>
        <v>3</v>
      </c>
      <c r="Z6">
        <f>VLOOKUP($B6,'Place of Foreign Born'!$B:$AG,4,FALSE)</f>
        <v>3</v>
      </c>
      <c r="AA6">
        <f>VLOOKUP($B6,'Place of Foreign Born'!$B:$AG,5,FALSE)</f>
        <v>0</v>
      </c>
      <c r="AB6">
        <f>VLOOKUP($B6,'Place of Foreign Born'!$B:$AG,6,FALSE)</f>
        <v>3</v>
      </c>
      <c r="AC6">
        <f>VLOOKUP($B6,'Place of Foreign Born'!$B:$AG,7,FALSE)</f>
        <v>0</v>
      </c>
      <c r="AD6">
        <f>VLOOKUP($B6,'Place of Foreign Born'!$B:$AG,8,FALSE)</f>
        <v>0</v>
      </c>
      <c r="AE6">
        <f>VLOOKUP($B6,'Place of Foreign Born'!$B:$AG,9,FALSE)</f>
        <v>0</v>
      </c>
      <c r="AF6" s="1">
        <f t="shared" ref="AF6:AF37" si="1">Z6/Y6</f>
        <v>1</v>
      </c>
      <c r="AG6">
        <f>VLOOKUP($B6,'Place of Foreign Born'!$B:$AG,10,FALSE)</f>
        <v>0</v>
      </c>
      <c r="AH6">
        <f>VLOOKUP($B6,'Place of Foreign Born'!$B:$AG,11,FALSE)</f>
        <v>0</v>
      </c>
      <c r="AI6">
        <f>VLOOKUP($B6,'Place of Foreign Born'!$B:$AG,12,FALSE)</f>
        <v>0</v>
      </c>
      <c r="AJ6">
        <f>VLOOKUP($B6,'Place of Foreign Born'!$B:$AG,13,FALSE)</f>
        <v>0</v>
      </c>
      <c r="AK6">
        <f>VLOOKUP($B6,'Place of Foreign Born'!$B:$AG,14,FALSE)</f>
        <v>0</v>
      </c>
      <c r="AL6">
        <f>VLOOKUP($B6,'Place of Foreign Born'!$B:$AG,15,FALSE)</f>
        <v>0</v>
      </c>
      <c r="AM6" s="1">
        <f t="shared" ref="AM6:AM37" si="2">AG6/Y6</f>
        <v>0</v>
      </c>
      <c r="AN6">
        <f>VLOOKUP($B6,'Place of Foreign Born'!$B:$AG,16,FALSE)</f>
        <v>0</v>
      </c>
      <c r="AO6">
        <f>VLOOKUP($B6,'Place of Foreign Born'!$B:$AG,17,FALSE)</f>
        <v>0</v>
      </c>
      <c r="AP6">
        <f>VLOOKUP($B6,'Place of Foreign Born'!$B:$AG,18,FALSE)</f>
        <v>0</v>
      </c>
      <c r="AQ6">
        <f>VLOOKUP($B6,'Place of Foreign Born'!$B:$AG,19,FALSE)</f>
        <v>0</v>
      </c>
      <c r="AR6">
        <f>VLOOKUP($B6,'Place of Foreign Born'!$B:$AG,20,FALSE)</f>
        <v>0</v>
      </c>
      <c r="AS6">
        <f>VLOOKUP($B6,'Place of Foreign Born'!$B:$AG,21,FALSE)</f>
        <v>0</v>
      </c>
      <c r="AT6">
        <f>VLOOKUP($B6,'Place of Foreign Born'!$B:$AG,22,FALSE)</f>
        <v>0</v>
      </c>
      <c r="AU6" s="1">
        <f t="shared" ref="AU6:AU37" si="3">AN6/Y6</f>
        <v>0</v>
      </c>
      <c r="AV6">
        <f>VLOOKUP($B6,'Place of Foreign Born'!$B:$AG,23,FALSE)</f>
        <v>0</v>
      </c>
      <c r="AW6">
        <f>VLOOKUP($B6,'Place of Foreign Born'!$B:$AG,24,FALSE)</f>
        <v>0</v>
      </c>
      <c r="AX6">
        <f>VLOOKUP($B6,'Place of Foreign Born'!$B:$AG,25,FALSE)</f>
        <v>0</v>
      </c>
      <c r="AY6">
        <f>VLOOKUP($B6,'Place of Foreign Born'!$B:$AG,26,FALSE)</f>
        <v>0</v>
      </c>
      <c r="AZ6" s="1">
        <f t="shared" ref="AZ6:AZ37" si="4">AV6/Y6</f>
        <v>0</v>
      </c>
      <c r="BA6">
        <f>VLOOKUP($B6,'Place of Foreign Born'!$B:$AG,27,FALSE)</f>
        <v>0</v>
      </c>
      <c r="BB6">
        <f>VLOOKUP($B6,'Place of Foreign Born'!$B:$AG,28,FALSE)</f>
        <v>0</v>
      </c>
      <c r="BC6">
        <f>VLOOKUP($B6,'Place of Foreign Born'!$B:$AG,29,FALSE)</f>
        <v>0</v>
      </c>
      <c r="BD6">
        <f>VLOOKUP($B6,'Place of Foreign Born'!$B:$AG,30,FALSE)</f>
        <v>0</v>
      </c>
      <c r="BE6">
        <f>VLOOKUP($B6,'Place of Foreign Born'!$B:$AG,31,FALSE)</f>
        <v>0</v>
      </c>
      <c r="BF6">
        <f>VLOOKUP($B6,'Place of Foreign Born'!$B:$AG,32,FALSE)</f>
        <v>0</v>
      </c>
      <c r="BG6" s="1">
        <f t="shared" ref="BG6:BG37" si="5">BA6/Y6</f>
        <v>0</v>
      </c>
    </row>
    <row r="7" spans="1:59" x14ac:dyDescent="0.25">
      <c r="A7" t="str">
        <f>VLOOKUP(B7,'List of ZIP Codes'!$A:$C,2,FALSE)</f>
        <v>Nassau</v>
      </c>
      <c r="B7">
        <v>11001</v>
      </c>
      <c r="C7">
        <f>VLOOKUP(B7,'Total Population'!$B:$D,3,FALSE)</f>
        <v>27156</v>
      </c>
      <c r="D7" s="1">
        <f>VLOOKUP(B7,Race!$B:$Q,5,FALSE)</f>
        <v>0.70927235233465902</v>
      </c>
      <c r="E7" s="1">
        <f>VLOOKUP(B7,Race!$B:$Q,7,FALSE)</f>
        <v>6.4810723228752393E-2</v>
      </c>
      <c r="F7" s="1">
        <f>VLOOKUP(B7,Race!$B:$Q,9,FALSE)</f>
        <v>2.1726321991456768E-3</v>
      </c>
      <c r="G7" s="1">
        <f>VLOOKUP(B7,Race!$B:$Q,11,FALSE)</f>
        <v>0.15978052732361173</v>
      </c>
      <c r="H7" s="1">
        <f>VLOOKUP(B7,Race!$B:$Q,13,FALSE)</f>
        <v>0</v>
      </c>
      <c r="I7" s="1">
        <f>VLOOKUP(B7,Race!$B:$Q,16,FALSE)</f>
        <v>6.3963764913831198E-2</v>
      </c>
      <c r="J7" s="27">
        <f>VLOOKUP(B7,Ethnicity!$B:$H,5,FALSE)</f>
        <v>0.88930623066725589</v>
      </c>
      <c r="K7" s="1">
        <f>VLOOKUP(B7,Ethnicity!$B:$H,7,FALSE)</f>
        <v>0.11069376933274415</v>
      </c>
      <c r="L7" s="44">
        <f>VLOOKUP($B7,'Median Age'!$B:$F,3,FALSE)</f>
        <v>41.1</v>
      </c>
      <c r="M7" s="44">
        <f>VLOOKUP($B7,'Median Age'!$B:$F,4,FALSE)</f>
        <v>39.700000000000003</v>
      </c>
      <c r="N7" s="44">
        <f>VLOOKUP($B7,'Median Age'!$B:$F,5,FALSE)</f>
        <v>42.5</v>
      </c>
      <c r="O7" s="1">
        <f>VLOOKUP($B7,Education!$B:$F,3,FALSE)</f>
        <v>0.92799999999999994</v>
      </c>
      <c r="P7" s="1">
        <f>VLOOKUP($B7,Education!$B:$F,4,FALSE)</f>
        <v>7.2000000000000064E-2</v>
      </c>
      <c r="Q7" s="1">
        <f>(VLOOKUP(B7,Language!$B:$E,4,FALSE)/VLOOKUP(B7,Language!$B:$E,3,FALSE))</f>
        <v>0.74986407766990293</v>
      </c>
      <c r="R7" t="str">
        <f>VLOOKUP(B7,Language!$AT:$AV,3,FALSE)</f>
        <v>Spanish or Spanish Creole</v>
      </c>
      <c r="S7" s="27">
        <f t="shared" si="0"/>
        <v>0.25013592233009707</v>
      </c>
      <c r="T7" s="33">
        <f>VLOOKUP(B7,Employment!$B:$E,4,FALSE)</f>
        <v>7.2000000000000008E-2</v>
      </c>
      <c r="U7" s="33">
        <f>VLOOKUP(B7,Poverty!$B:$E,4,FALSE)</f>
        <v>3.1E-2</v>
      </c>
      <c r="V7" s="33">
        <f>VLOOKUP(B7,'Public Assistance'!$B:$F,5,FALSE)</f>
        <v>3.2275892561069969E-2</v>
      </c>
      <c r="W7" s="21">
        <f>VLOOKUP(B7,'Median Income'!$B:$E,4,FALSE)</f>
        <v>100625</v>
      </c>
      <c r="X7" s="1">
        <f>VLOOKUP(B7,'Foreign Born'!$A:$E,5,FALSE)</f>
        <v>0.21980409485933128</v>
      </c>
      <c r="Y7">
        <f>VLOOKUP($B7,'Place of Foreign Born'!$B:$AG,3,FALSE)</f>
        <v>5969</v>
      </c>
      <c r="Z7">
        <f>VLOOKUP($B7,'Place of Foreign Born'!$B:$AG,4,FALSE)</f>
        <v>1171</v>
      </c>
      <c r="AA7">
        <f>VLOOKUP($B7,'Place of Foreign Born'!$B:$AG,5,FALSE)</f>
        <v>267</v>
      </c>
      <c r="AB7">
        <f>VLOOKUP($B7,'Place of Foreign Born'!$B:$AG,6,FALSE)</f>
        <v>97</v>
      </c>
      <c r="AC7">
        <f>VLOOKUP($B7,'Place of Foreign Born'!$B:$AG,7,FALSE)</f>
        <v>322</v>
      </c>
      <c r="AD7">
        <f>VLOOKUP($B7,'Place of Foreign Born'!$B:$AG,8,FALSE)</f>
        <v>485</v>
      </c>
      <c r="AE7">
        <f>VLOOKUP($B7,'Place of Foreign Born'!$B:$AG,9,FALSE)</f>
        <v>0</v>
      </c>
      <c r="AF7" s="1">
        <f t="shared" si="1"/>
        <v>0.19618026470095493</v>
      </c>
      <c r="AG7">
        <f>VLOOKUP($B7,'Place of Foreign Born'!$B:$AG,10,FALSE)</f>
        <v>3174</v>
      </c>
      <c r="AH7">
        <f>VLOOKUP($B7,'Place of Foreign Born'!$B:$AG,11,FALSE)</f>
        <v>374</v>
      </c>
      <c r="AI7">
        <f>VLOOKUP($B7,'Place of Foreign Born'!$B:$AG,12,FALSE)</f>
        <v>2243</v>
      </c>
      <c r="AJ7">
        <f>VLOOKUP($B7,'Place of Foreign Born'!$B:$AG,13,FALSE)</f>
        <v>506</v>
      </c>
      <c r="AK7">
        <f>VLOOKUP($B7,'Place of Foreign Born'!$B:$AG,14,FALSE)</f>
        <v>51</v>
      </c>
      <c r="AL7">
        <f>VLOOKUP($B7,'Place of Foreign Born'!$B:$AG,15,FALSE)</f>
        <v>0</v>
      </c>
      <c r="AM7" s="1">
        <f t="shared" si="2"/>
        <v>0.53174736136706313</v>
      </c>
      <c r="AN7">
        <f>VLOOKUP($B7,'Place of Foreign Born'!$B:$AG,16,FALSE)</f>
        <v>55</v>
      </c>
      <c r="AO7">
        <f>VLOOKUP($B7,'Place of Foreign Born'!$B:$AG,17,FALSE)</f>
        <v>17</v>
      </c>
      <c r="AP7">
        <f>VLOOKUP($B7,'Place of Foreign Born'!$B:$AG,18,FALSE)</f>
        <v>0</v>
      </c>
      <c r="AQ7">
        <f>VLOOKUP($B7,'Place of Foreign Born'!$B:$AG,19,FALSE)</f>
        <v>10</v>
      </c>
      <c r="AR7">
        <f>VLOOKUP($B7,'Place of Foreign Born'!$B:$AG,20,FALSE)</f>
        <v>7</v>
      </c>
      <c r="AS7">
        <f>VLOOKUP($B7,'Place of Foreign Born'!$B:$AG,21,FALSE)</f>
        <v>21</v>
      </c>
      <c r="AT7">
        <f>VLOOKUP($B7,'Place of Foreign Born'!$B:$AG,22,FALSE)</f>
        <v>0</v>
      </c>
      <c r="AU7" s="1">
        <f t="shared" si="3"/>
        <v>9.2142737476964311E-3</v>
      </c>
      <c r="AV7">
        <f>VLOOKUP($B7,'Place of Foreign Born'!$B:$AG,23,FALSE)</f>
        <v>0</v>
      </c>
      <c r="AW7">
        <f>VLOOKUP($B7,'Place of Foreign Born'!$B:$AG,24,FALSE)</f>
        <v>0</v>
      </c>
      <c r="AX7">
        <f>VLOOKUP($B7,'Place of Foreign Born'!$B:$AG,25,FALSE)</f>
        <v>0</v>
      </c>
      <c r="AY7">
        <f>VLOOKUP($B7,'Place of Foreign Born'!$B:$AG,26,FALSE)</f>
        <v>0</v>
      </c>
      <c r="AZ7" s="1">
        <f t="shared" si="4"/>
        <v>0</v>
      </c>
      <c r="BA7">
        <f>VLOOKUP($B7,'Place of Foreign Born'!$B:$AG,27,FALSE)</f>
        <v>1569</v>
      </c>
      <c r="BB7">
        <f>VLOOKUP($B7,'Place of Foreign Born'!$B:$AG,28,FALSE)</f>
        <v>1562</v>
      </c>
      <c r="BC7">
        <f>VLOOKUP($B7,'Place of Foreign Born'!$B:$AG,29,FALSE)</f>
        <v>809</v>
      </c>
      <c r="BD7">
        <f>VLOOKUP($B7,'Place of Foreign Born'!$B:$AG,30,FALSE)</f>
        <v>168</v>
      </c>
      <c r="BE7">
        <f>VLOOKUP($B7,'Place of Foreign Born'!$B:$AG,31,FALSE)</f>
        <v>585</v>
      </c>
      <c r="BF7">
        <f>VLOOKUP($B7,'Place of Foreign Born'!$B:$AG,32,FALSE)</f>
        <v>7</v>
      </c>
      <c r="BG7" s="1">
        <f t="shared" si="5"/>
        <v>0.26285810018428546</v>
      </c>
    </row>
    <row r="8" spans="1:59" x14ac:dyDescent="0.25">
      <c r="A8" t="str">
        <f>VLOOKUP(B8,'List of ZIP Codes'!$A:$C,2,FALSE)</f>
        <v>Nassau</v>
      </c>
      <c r="B8">
        <v>11003</v>
      </c>
      <c r="C8">
        <f>VLOOKUP(B8,'Total Population'!$B:$D,3,FALSE)</f>
        <v>44907</v>
      </c>
      <c r="D8" s="1">
        <f>VLOOKUP(B8,Race!$B:$Q,5,FALSE)</f>
        <v>0.21782795555258647</v>
      </c>
      <c r="E8" s="1">
        <f>VLOOKUP(B8,Race!$B:$Q,7,FALSE)</f>
        <v>0.45520742868595099</v>
      </c>
      <c r="F8" s="1">
        <f>VLOOKUP(B8,Race!$B:$Q,9,FALSE)</f>
        <v>1.0243391898813103E-3</v>
      </c>
      <c r="G8" s="1">
        <f>VLOOKUP(B8,Race!$B:$Q,11,FALSE)</f>
        <v>0.15621172645689982</v>
      </c>
      <c r="H8" s="1">
        <f>VLOOKUP(B8,Race!$B:$Q,13,FALSE)</f>
        <v>2.4495067584118289E-4</v>
      </c>
      <c r="I8" s="1">
        <f>VLOOKUP(B8,Race!$B:$Q,16,FALSE)</f>
        <v>0.16948359943884028</v>
      </c>
      <c r="J8" s="27">
        <f>VLOOKUP(B8,Ethnicity!$B:$H,5,FALSE)</f>
        <v>0.81348119446856837</v>
      </c>
      <c r="K8" s="1">
        <f>VLOOKUP(B8,Ethnicity!$B:$H,7,FALSE)</f>
        <v>0.18651880553143163</v>
      </c>
      <c r="L8" s="44">
        <f>VLOOKUP($B8,'Median Age'!$B:$F,3,FALSE)</f>
        <v>37.299999999999997</v>
      </c>
      <c r="M8" s="44">
        <f>VLOOKUP($B8,'Median Age'!$B:$F,4,FALSE)</f>
        <v>35.4</v>
      </c>
      <c r="N8" s="44">
        <f>VLOOKUP($B8,'Median Age'!$B:$F,5,FALSE)</f>
        <v>39.299999999999997</v>
      </c>
      <c r="O8" s="1">
        <f>VLOOKUP($B8,Education!$B:$F,3,FALSE)</f>
        <v>0.85400000000000009</v>
      </c>
      <c r="P8" s="1">
        <f>VLOOKUP($B8,Education!$B:$F,4,FALSE)</f>
        <v>0.14599999999999991</v>
      </c>
      <c r="Q8" s="1">
        <f>(VLOOKUP(B8,Language!$B:$E,4,FALSE)/VLOOKUP(B8,Language!$B:$E,3,FALSE))</f>
        <v>0.53726113161706301</v>
      </c>
      <c r="R8" t="str">
        <f>VLOOKUP(B8,Language!$AT:$AV,3,FALSE)</f>
        <v>Spanish or Spanish Creole</v>
      </c>
      <c r="S8" s="27">
        <f t="shared" si="0"/>
        <v>0.46273886838293699</v>
      </c>
      <c r="T8" s="33">
        <f>VLOOKUP(B8,Employment!$B:$E,4,FALSE)</f>
        <v>9.5000000000000001E-2</v>
      </c>
      <c r="U8" s="33">
        <f>VLOOKUP(B8,Poverty!$B:$E,4,FALSE)</f>
        <v>0.08</v>
      </c>
      <c r="V8" s="33">
        <f>VLOOKUP(B8,'Public Assistance'!$B:$F,5,FALSE)</f>
        <v>9.7609561752988044E-2</v>
      </c>
      <c r="W8" s="21">
        <f>VLOOKUP(B8,'Median Income'!$B:$E,4,FALSE)</f>
        <v>88537</v>
      </c>
      <c r="X8" s="1">
        <f>VLOOKUP(B8,'Foreign Born'!$A:$E,5,FALSE)</f>
        <v>0.43465384015854991</v>
      </c>
      <c r="Y8">
        <f>VLOOKUP($B8,'Place of Foreign Born'!$B:$AG,3,FALSE)</f>
        <v>19519</v>
      </c>
      <c r="Z8">
        <f>VLOOKUP($B8,'Place of Foreign Born'!$B:$AG,4,FALSE)</f>
        <v>1112</v>
      </c>
      <c r="AA8">
        <f>VLOOKUP($B8,'Place of Foreign Born'!$B:$AG,5,FALSE)</f>
        <v>229</v>
      </c>
      <c r="AB8">
        <f>VLOOKUP($B8,'Place of Foreign Born'!$B:$AG,6,FALSE)</f>
        <v>34</v>
      </c>
      <c r="AC8">
        <f>VLOOKUP($B8,'Place of Foreign Born'!$B:$AG,7,FALSE)</f>
        <v>608</v>
      </c>
      <c r="AD8">
        <f>VLOOKUP($B8,'Place of Foreign Born'!$B:$AG,8,FALSE)</f>
        <v>223</v>
      </c>
      <c r="AE8">
        <f>VLOOKUP($B8,'Place of Foreign Born'!$B:$AG,9,FALSE)</f>
        <v>18</v>
      </c>
      <c r="AF8" s="1">
        <f t="shared" si="1"/>
        <v>5.6970131666581277E-2</v>
      </c>
      <c r="AG8">
        <f>VLOOKUP($B8,'Place of Foreign Born'!$B:$AG,10,FALSE)</f>
        <v>4395</v>
      </c>
      <c r="AH8">
        <f>VLOOKUP($B8,'Place of Foreign Born'!$B:$AG,11,FALSE)</f>
        <v>383</v>
      </c>
      <c r="AI8">
        <f>VLOOKUP($B8,'Place of Foreign Born'!$B:$AG,12,FALSE)</f>
        <v>3056</v>
      </c>
      <c r="AJ8">
        <f>VLOOKUP($B8,'Place of Foreign Born'!$B:$AG,13,FALSE)</f>
        <v>801</v>
      </c>
      <c r="AK8">
        <f>VLOOKUP($B8,'Place of Foreign Born'!$B:$AG,14,FALSE)</f>
        <v>155</v>
      </c>
      <c r="AL8">
        <f>VLOOKUP($B8,'Place of Foreign Born'!$B:$AG,15,FALSE)</f>
        <v>0</v>
      </c>
      <c r="AM8" s="1">
        <f t="shared" si="2"/>
        <v>0.22516522362825964</v>
      </c>
      <c r="AN8">
        <f>VLOOKUP($B8,'Place of Foreign Born'!$B:$AG,16,FALSE)</f>
        <v>896</v>
      </c>
      <c r="AO8">
        <f>VLOOKUP($B8,'Place of Foreign Born'!$B:$AG,17,FALSE)</f>
        <v>163</v>
      </c>
      <c r="AP8">
        <f>VLOOKUP($B8,'Place of Foreign Born'!$B:$AG,18,FALSE)</f>
        <v>0</v>
      </c>
      <c r="AQ8">
        <f>VLOOKUP($B8,'Place of Foreign Born'!$B:$AG,19,FALSE)</f>
        <v>0</v>
      </c>
      <c r="AR8">
        <f>VLOOKUP($B8,'Place of Foreign Born'!$B:$AG,20,FALSE)</f>
        <v>0</v>
      </c>
      <c r="AS8">
        <f>VLOOKUP($B8,'Place of Foreign Born'!$B:$AG,21,FALSE)</f>
        <v>705</v>
      </c>
      <c r="AT8">
        <f>VLOOKUP($B8,'Place of Foreign Born'!$B:$AG,22,FALSE)</f>
        <v>28</v>
      </c>
      <c r="AU8" s="1">
        <f t="shared" si="3"/>
        <v>4.5903990983144627E-2</v>
      </c>
      <c r="AV8">
        <f>VLOOKUP($B8,'Place of Foreign Born'!$B:$AG,23,FALSE)</f>
        <v>12</v>
      </c>
      <c r="AW8">
        <f>VLOOKUP($B8,'Place of Foreign Born'!$B:$AG,24,FALSE)</f>
        <v>0</v>
      </c>
      <c r="AX8">
        <f>VLOOKUP($B8,'Place of Foreign Born'!$B:$AG,25,FALSE)</f>
        <v>0</v>
      </c>
      <c r="AY8">
        <f>VLOOKUP($B8,'Place of Foreign Born'!$B:$AG,26,FALSE)</f>
        <v>12</v>
      </c>
      <c r="AZ8" s="1">
        <f t="shared" si="4"/>
        <v>6.1478559352425846E-4</v>
      </c>
      <c r="BA8">
        <f>VLOOKUP($B8,'Place of Foreign Born'!$B:$AG,27,FALSE)</f>
        <v>13104</v>
      </c>
      <c r="BB8">
        <f>VLOOKUP($B8,'Place of Foreign Born'!$B:$AG,28,FALSE)</f>
        <v>12980</v>
      </c>
      <c r="BC8">
        <f>VLOOKUP($B8,'Place of Foreign Born'!$B:$AG,29,FALSE)</f>
        <v>8698</v>
      </c>
      <c r="BD8">
        <f>VLOOKUP($B8,'Place of Foreign Born'!$B:$AG,30,FALSE)</f>
        <v>1867</v>
      </c>
      <c r="BE8">
        <f>VLOOKUP($B8,'Place of Foreign Born'!$B:$AG,31,FALSE)</f>
        <v>2415</v>
      </c>
      <c r="BF8">
        <f>VLOOKUP($B8,'Place of Foreign Born'!$B:$AG,32,FALSE)</f>
        <v>124</v>
      </c>
      <c r="BG8" s="1">
        <f t="shared" si="5"/>
        <v>0.67134586812849018</v>
      </c>
    </row>
    <row r="9" spans="1:59" x14ac:dyDescent="0.25">
      <c r="A9" t="str">
        <f>VLOOKUP(B9,'List of ZIP Codes'!$A:$C,2,FALSE)</f>
        <v>Nassau</v>
      </c>
      <c r="B9">
        <v>11010</v>
      </c>
      <c r="C9">
        <f>VLOOKUP(B9,'Total Population'!$B:$D,3,FALSE)</f>
        <v>25054</v>
      </c>
      <c r="D9" s="1">
        <f>VLOOKUP(B9,Race!$B:$Q,5,FALSE)</f>
        <v>0.81599744551768183</v>
      </c>
      <c r="E9" s="1">
        <f>VLOOKUP(B9,Race!$B:$Q,7,FALSE)</f>
        <v>2.0795082621537481E-2</v>
      </c>
      <c r="F9" s="1">
        <f>VLOOKUP(B9,Race!$B:$Q,9,FALSE)</f>
        <v>0</v>
      </c>
      <c r="G9" s="1">
        <f>VLOOKUP(B9,Race!$B:$Q,11,FALSE)</f>
        <v>7.4878262952023628E-2</v>
      </c>
      <c r="H9" s="1">
        <f>VLOOKUP(B9,Race!$B:$Q,13,FALSE)</f>
        <v>0</v>
      </c>
      <c r="I9" s="1">
        <f>VLOOKUP(B9,Race!$B:$Q,16,FALSE)</f>
        <v>8.832920890875709E-2</v>
      </c>
      <c r="J9" s="27">
        <f>VLOOKUP(B9,Ethnicity!$B:$H,5,FALSE)</f>
        <v>0.86493174742556078</v>
      </c>
      <c r="K9" s="1">
        <f>VLOOKUP(B9,Ethnicity!$B:$H,7,FALSE)</f>
        <v>0.13506825257443922</v>
      </c>
      <c r="L9" s="44">
        <f>VLOOKUP($B9,'Median Age'!$B:$F,3,FALSE)</f>
        <v>42.3</v>
      </c>
      <c r="M9" s="44">
        <f>VLOOKUP($B9,'Median Age'!$B:$F,4,FALSE)</f>
        <v>39.5</v>
      </c>
      <c r="N9" s="44">
        <f>VLOOKUP($B9,'Median Age'!$B:$F,5,FALSE)</f>
        <v>45.5</v>
      </c>
      <c r="O9" s="1">
        <f>VLOOKUP($B9,Education!$B:$F,3,FALSE)</f>
        <v>0.88700000000000001</v>
      </c>
      <c r="P9" s="1">
        <f>VLOOKUP($B9,Education!$B:$F,4,FALSE)</f>
        <v>0.11299999999999999</v>
      </c>
      <c r="Q9" s="1">
        <f>(VLOOKUP(B9,Language!$B:$E,4,FALSE)/VLOOKUP(B9,Language!$B:$E,3,FALSE))</f>
        <v>0.68688565907754351</v>
      </c>
      <c r="R9" t="str">
        <f>VLOOKUP(B9,Language!$AT:$AV,3,FALSE)</f>
        <v>Spanish or Spanish Creole</v>
      </c>
      <c r="S9" s="27">
        <f t="shared" si="0"/>
        <v>0.31311434092245649</v>
      </c>
      <c r="T9" s="33">
        <f>VLOOKUP(B9,Employment!$B:$E,4,FALSE)</f>
        <v>8.4000000000000005E-2</v>
      </c>
      <c r="U9" s="33">
        <f>VLOOKUP(B9,Poverty!$B:$E,4,FALSE)</f>
        <v>4.5999999999999999E-2</v>
      </c>
      <c r="V9" s="33">
        <f>VLOOKUP(B9,'Public Assistance'!$B:$F,5,FALSE)</f>
        <v>5.0348085529587271E-2</v>
      </c>
      <c r="W9" s="21">
        <f>VLOOKUP(B9,'Median Income'!$B:$E,4,FALSE)</f>
        <v>95162</v>
      </c>
      <c r="X9" s="1">
        <f>VLOOKUP(B9,'Foreign Born'!$A:$E,5,FALSE)</f>
        <v>0.20882892951225354</v>
      </c>
      <c r="Y9">
        <f>VLOOKUP($B9,'Place of Foreign Born'!$B:$AG,3,FALSE)</f>
        <v>5232</v>
      </c>
      <c r="Z9">
        <f>VLOOKUP($B9,'Place of Foreign Born'!$B:$AG,4,FALSE)</f>
        <v>1648</v>
      </c>
      <c r="AA9">
        <f>VLOOKUP($B9,'Place of Foreign Born'!$B:$AG,5,FALSE)</f>
        <v>97</v>
      </c>
      <c r="AB9">
        <f>VLOOKUP($B9,'Place of Foreign Born'!$B:$AG,6,FALSE)</f>
        <v>120</v>
      </c>
      <c r="AC9">
        <f>VLOOKUP($B9,'Place of Foreign Born'!$B:$AG,7,FALSE)</f>
        <v>1026</v>
      </c>
      <c r="AD9">
        <f>VLOOKUP($B9,'Place of Foreign Born'!$B:$AG,8,FALSE)</f>
        <v>405</v>
      </c>
      <c r="AE9">
        <f>VLOOKUP($B9,'Place of Foreign Born'!$B:$AG,9,FALSE)</f>
        <v>0</v>
      </c>
      <c r="AF9" s="1">
        <f t="shared" si="1"/>
        <v>0.3149847094801223</v>
      </c>
      <c r="AG9">
        <f>VLOOKUP($B9,'Place of Foreign Born'!$B:$AG,10,FALSE)</f>
        <v>1717</v>
      </c>
      <c r="AH9">
        <f>VLOOKUP($B9,'Place of Foreign Born'!$B:$AG,11,FALSE)</f>
        <v>240</v>
      </c>
      <c r="AI9">
        <f>VLOOKUP($B9,'Place of Foreign Born'!$B:$AG,12,FALSE)</f>
        <v>639</v>
      </c>
      <c r="AJ9">
        <f>VLOOKUP($B9,'Place of Foreign Born'!$B:$AG,13,FALSE)</f>
        <v>583</v>
      </c>
      <c r="AK9">
        <f>VLOOKUP($B9,'Place of Foreign Born'!$B:$AG,14,FALSE)</f>
        <v>255</v>
      </c>
      <c r="AL9">
        <f>VLOOKUP($B9,'Place of Foreign Born'!$B:$AG,15,FALSE)</f>
        <v>0</v>
      </c>
      <c r="AM9" s="1">
        <f t="shared" si="2"/>
        <v>0.32817278287461776</v>
      </c>
      <c r="AN9">
        <f>VLOOKUP($B9,'Place of Foreign Born'!$B:$AG,16,FALSE)</f>
        <v>39</v>
      </c>
      <c r="AO9">
        <f>VLOOKUP($B9,'Place of Foreign Born'!$B:$AG,17,FALSE)</f>
        <v>18</v>
      </c>
      <c r="AP9">
        <f>VLOOKUP($B9,'Place of Foreign Born'!$B:$AG,18,FALSE)</f>
        <v>0</v>
      </c>
      <c r="AQ9">
        <f>VLOOKUP($B9,'Place of Foreign Born'!$B:$AG,19,FALSE)</f>
        <v>21</v>
      </c>
      <c r="AR9">
        <f>VLOOKUP($B9,'Place of Foreign Born'!$B:$AG,20,FALSE)</f>
        <v>0</v>
      </c>
      <c r="AS9">
        <f>VLOOKUP($B9,'Place of Foreign Born'!$B:$AG,21,FALSE)</f>
        <v>0</v>
      </c>
      <c r="AT9">
        <f>VLOOKUP($B9,'Place of Foreign Born'!$B:$AG,22,FALSE)</f>
        <v>0</v>
      </c>
      <c r="AU9" s="1">
        <f t="shared" si="3"/>
        <v>7.4541284403669729E-3</v>
      </c>
      <c r="AV9">
        <f>VLOOKUP($B9,'Place of Foreign Born'!$B:$AG,23,FALSE)</f>
        <v>0</v>
      </c>
      <c r="AW9">
        <f>VLOOKUP($B9,'Place of Foreign Born'!$B:$AG,24,FALSE)</f>
        <v>0</v>
      </c>
      <c r="AX9">
        <f>VLOOKUP($B9,'Place of Foreign Born'!$B:$AG,25,FALSE)</f>
        <v>0</v>
      </c>
      <c r="AY9">
        <f>VLOOKUP($B9,'Place of Foreign Born'!$B:$AG,26,FALSE)</f>
        <v>0</v>
      </c>
      <c r="AZ9" s="1">
        <f t="shared" si="4"/>
        <v>0</v>
      </c>
      <c r="BA9">
        <f>VLOOKUP($B9,'Place of Foreign Born'!$B:$AG,27,FALSE)</f>
        <v>1828</v>
      </c>
      <c r="BB9">
        <f>VLOOKUP($B9,'Place of Foreign Born'!$B:$AG,28,FALSE)</f>
        <v>1828</v>
      </c>
      <c r="BC9">
        <f>VLOOKUP($B9,'Place of Foreign Born'!$B:$AG,29,FALSE)</f>
        <v>688</v>
      </c>
      <c r="BD9">
        <f>VLOOKUP($B9,'Place of Foreign Born'!$B:$AG,30,FALSE)</f>
        <v>252</v>
      </c>
      <c r="BE9">
        <f>VLOOKUP($B9,'Place of Foreign Born'!$B:$AG,31,FALSE)</f>
        <v>888</v>
      </c>
      <c r="BF9">
        <f>VLOOKUP($B9,'Place of Foreign Born'!$B:$AG,32,FALSE)</f>
        <v>0</v>
      </c>
      <c r="BG9" s="1">
        <f t="shared" si="5"/>
        <v>0.34938837920489296</v>
      </c>
    </row>
    <row r="10" spans="1:59" x14ac:dyDescent="0.25">
      <c r="A10" t="str">
        <f>VLOOKUP(B10,'List of ZIP Codes'!$A:$C,2,FALSE)</f>
        <v>Nassau</v>
      </c>
      <c r="B10">
        <v>11020</v>
      </c>
      <c r="C10">
        <f>VLOOKUP(B10,'Total Population'!$B:$D,3,FALSE)</f>
        <v>6120</v>
      </c>
      <c r="D10" s="1">
        <f>VLOOKUP(B10,Race!$B:$Q,5,FALSE)</f>
        <v>0.46274509803921571</v>
      </c>
      <c r="E10" s="1">
        <f>VLOOKUP(B10,Race!$B:$Q,7,FALSE)</f>
        <v>0.11797385620915032</v>
      </c>
      <c r="F10" s="1">
        <f>VLOOKUP(B10,Race!$B:$Q,9,FALSE)</f>
        <v>0</v>
      </c>
      <c r="G10" s="1">
        <f>VLOOKUP(B10,Race!$B:$Q,11,FALSE)</f>
        <v>0.330718954248366</v>
      </c>
      <c r="H10" s="1">
        <f>VLOOKUP(B10,Race!$B:$Q,13,FALSE)</f>
        <v>0</v>
      </c>
      <c r="I10" s="1">
        <f>VLOOKUP(B10,Race!$B:$Q,16,FALSE)</f>
        <v>8.8562091503267978E-2</v>
      </c>
      <c r="J10" s="27">
        <f>VLOOKUP(B10,Ethnicity!$B:$H,5,FALSE)</f>
        <v>0.87761437908496731</v>
      </c>
      <c r="K10" s="1">
        <f>VLOOKUP(B10,Ethnicity!$B:$H,7,FALSE)</f>
        <v>0.12238562091503268</v>
      </c>
      <c r="L10" s="44">
        <f>VLOOKUP($B10,'Median Age'!$B:$F,3,FALSE)</f>
        <v>46.4</v>
      </c>
      <c r="M10" s="44">
        <f>VLOOKUP($B10,'Median Age'!$B:$F,4,FALSE)</f>
        <v>45.4</v>
      </c>
      <c r="N10" s="44">
        <f>VLOOKUP($B10,'Median Age'!$B:$F,5,FALSE)</f>
        <v>47.3</v>
      </c>
      <c r="O10" s="1">
        <f>VLOOKUP($B10,Education!$B:$F,3,FALSE)</f>
        <v>0.90300000000000002</v>
      </c>
      <c r="P10" s="1">
        <f>VLOOKUP($B10,Education!$B:$F,4,FALSE)</f>
        <v>9.6999999999999975E-2</v>
      </c>
      <c r="Q10" s="1">
        <f>(VLOOKUP(B10,Language!$B:$E,4,FALSE)/VLOOKUP(B10,Language!$B:$E,3,FALSE))</f>
        <v>0.6083066013844336</v>
      </c>
      <c r="R10" t="str">
        <f>VLOOKUP(B10,Language!$AT:$AV,3,FALSE)</f>
        <v>Chinese</v>
      </c>
      <c r="S10" s="27">
        <f t="shared" si="0"/>
        <v>0.3916933986155664</v>
      </c>
      <c r="T10" s="33">
        <f>VLOOKUP(B10,Employment!$B:$E,4,FALSE)</f>
        <v>4.4999999999999998E-2</v>
      </c>
      <c r="U10" s="33">
        <f>VLOOKUP(B10,Poverty!$B:$E,4,FALSE)</f>
        <v>4.9000000000000002E-2</v>
      </c>
      <c r="V10" s="33">
        <f>VLOOKUP(B10,'Public Assistance'!$B:$F,5,FALSE)</f>
        <v>3.8363171355498722E-2</v>
      </c>
      <c r="W10" s="21">
        <f>VLOOKUP(B10,'Median Income'!$B:$E,4,FALSE)</f>
        <v>126652</v>
      </c>
      <c r="X10" s="1">
        <f>VLOOKUP(B10,'Foreign Born'!$A:$E,5,FALSE)</f>
        <v>0.32712418300653595</v>
      </c>
      <c r="Y10">
        <f>VLOOKUP($B10,'Place of Foreign Born'!$B:$AG,3,FALSE)</f>
        <v>2002</v>
      </c>
      <c r="Z10">
        <f>VLOOKUP($B10,'Place of Foreign Born'!$B:$AG,4,FALSE)</f>
        <v>268</v>
      </c>
      <c r="AA10">
        <f>VLOOKUP($B10,'Place of Foreign Born'!$B:$AG,5,FALSE)</f>
        <v>8</v>
      </c>
      <c r="AB10">
        <f>VLOOKUP($B10,'Place of Foreign Born'!$B:$AG,6,FALSE)</f>
        <v>26</v>
      </c>
      <c r="AC10">
        <f>VLOOKUP($B10,'Place of Foreign Born'!$B:$AG,7,FALSE)</f>
        <v>62</v>
      </c>
      <c r="AD10">
        <f>VLOOKUP($B10,'Place of Foreign Born'!$B:$AG,8,FALSE)</f>
        <v>172</v>
      </c>
      <c r="AE10">
        <f>VLOOKUP($B10,'Place of Foreign Born'!$B:$AG,9,FALSE)</f>
        <v>0</v>
      </c>
      <c r="AF10" s="1">
        <f t="shared" si="1"/>
        <v>0.13386613386613386</v>
      </c>
      <c r="AG10">
        <f>VLOOKUP($B10,'Place of Foreign Born'!$B:$AG,10,FALSE)</f>
        <v>1454</v>
      </c>
      <c r="AH10">
        <f>VLOOKUP($B10,'Place of Foreign Born'!$B:$AG,11,FALSE)</f>
        <v>1098</v>
      </c>
      <c r="AI10">
        <f>VLOOKUP($B10,'Place of Foreign Born'!$B:$AG,12,FALSE)</f>
        <v>134</v>
      </c>
      <c r="AJ10">
        <f>VLOOKUP($B10,'Place of Foreign Born'!$B:$AG,13,FALSE)</f>
        <v>171</v>
      </c>
      <c r="AK10">
        <f>VLOOKUP($B10,'Place of Foreign Born'!$B:$AG,14,FALSE)</f>
        <v>51</v>
      </c>
      <c r="AL10">
        <f>VLOOKUP($B10,'Place of Foreign Born'!$B:$AG,15,FALSE)</f>
        <v>0</v>
      </c>
      <c r="AM10" s="1">
        <f t="shared" si="2"/>
        <v>0.72627372627372633</v>
      </c>
      <c r="AN10">
        <f>VLOOKUP($B10,'Place of Foreign Born'!$B:$AG,16,FALSE)</f>
        <v>42</v>
      </c>
      <c r="AO10">
        <f>VLOOKUP($B10,'Place of Foreign Born'!$B:$AG,17,FALSE)</f>
        <v>0</v>
      </c>
      <c r="AP10">
        <f>VLOOKUP($B10,'Place of Foreign Born'!$B:$AG,18,FALSE)</f>
        <v>0</v>
      </c>
      <c r="AQ10">
        <f>VLOOKUP($B10,'Place of Foreign Born'!$B:$AG,19,FALSE)</f>
        <v>11</v>
      </c>
      <c r="AR10">
        <f>VLOOKUP($B10,'Place of Foreign Born'!$B:$AG,20,FALSE)</f>
        <v>23</v>
      </c>
      <c r="AS10">
        <f>VLOOKUP($B10,'Place of Foreign Born'!$B:$AG,21,FALSE)</f>
        <v>8</v>
      </c>
      <c r="AT10">
        <f>VLOOKUP($B10,'Place of Foreign Born'!$B:$AG,22,FALSE)</f>
        <v>0</v>
      </c>
      <c r="AU10" s="1">
        <f t="shared" si="3"/>
        <v>2.097902097902098E-2</v>
      </c>
      <c r="AV10">
        <f>VLOOKUP($B10,'Place of Foreign Born'!$B:$AG,23,FALSE)</f>
        <v>0</v>
      </c>
      <c r="AW10">
        <f>VLOOKUP($B10,'Place of Foreign Born'!$B:$AG,24,FALSE)</f>
        <v>0</v>
      </c>
      <c r="AX10">
        <f>VLOOKUP($B10,'Place of Foreign Born'!$B:$AG,25,FALSE)</f>
        <v>0</v>
      </c>
      <c r="AY10">
        <f>VLOOKUP($B10,'Place of Foreign Born'!$B:$AG,26,FALSE)</f>
        <v>0</v>
      </c>
      <c r="AZ10" s="1">
        <f t="shared" si="4"/>
        <v>0</v>
      </c>
      <c r="BA10">
        <f>VLOOKUP($B10,'Place of Foreign Born'!$B:$AG,27,FALSE)</f>
        <v>238</v>
      </c>
      <c r="BB10">
        <f>VLOOKUP($B10,'Place of Foreign Born'!$B:$AG,28,FALSE)</f>
        <v>227</v>
      </c>
      <c r="BC10">
        <f>VLOOKUP($B10,'Place of Foreign Born'!$B:$AG,29,FALSE)</f>
        <v>60</v>
      </c>
      <c r="BD10">
        <f>VLOOKUP($B10,'Place of Foreign Born'!$B:$AG,30,FALSE)</f>
        <v>119</v>
      </c>
      <c r="BE10">
        <f>VLOOKUP($B10,'Place of Foreign Born'!$B:$AG,31,FALSE)</f>
        <v>48</v>
      </c>
      <c r="BF10">
        <f>VLOOKUP($B10,'Place of Foreign Born'!$B:$AG,32,FALSE)</f>
        <v>11</v>
      </c>
      <c r="BG10" s="1">
        <f t="shared" si="5"/>
        <v>0.11888111888111888</v>
      </c>
    </row>
    <row r="11" spans="1:59" x14ac:dyDescent="0.25">
      <c r="A11" t="str">
        <f>VLOOKUP(B11,'List of ZIP Codes'!$A:$C,2,FALSE)</f>
        <v>Nassau</v>
      </c>
      <c r="B11">
        <v>11021</v>
      </c>
      <c r="C11">
        <f>VLOOKUP(B11,'Total Population'!$B:$D,3,FALSE)</f>
        <v>17478</v>
      </c>
      <c r="D11" s="1">
        <f>VLOOKUP(B11,Race!$B:$Q,5,FALSE)</f>
        <v>0.78092459091429223</v>
      </c>
      <c r="E11" s="1">
        <f>VLOOKUP(B11,Race!$B:$Q,7,FALSE)</f>
        <v>1.739329442728001E-2</v>
      </c>
      <c r="F11" s="1">
        <f>VLOOKUP(B11,Race!$B:$Q,9,FALSE)</f>
        <v>5.6642636457260552E-3</v>
      </c>
      <c r="G11" s="1">
        <f>VLOOKUP(B11,Race!$B:$Q,11,FALSE)</f>
        <v>0.14721364000457718</v>
      </c>
      <c r="H11" s="1">
        <f>VLOOKUP(B11,Race!$B:$Q,13,FALSE)</f>
        <v>0</v>
      </c>
      <c r="I11" s="1">
        <f>VLOOKUP(B11,Race!$B:$Q,16,FALSE)</f>
        <v>4.8804211008124501E-2</v>
      </c>
      <c r="J11" s="27">
        <f>VLOOKUP(B11,Ethnicity!$B:$H,5,FALSE)</f>
        <v>0.92636457260556127</v>
      </c>
      <c r="K11" s="1">
        <f>VLOOKUP(B11,Ethnicity!$B:$H,7,FALSE)</f>
        <v>7.3635427394438721E-2</v>
      </c>
      <c r="L11" s="44">
        <f>VLOOKUP($B11,'Median Age'!$B:$F,3,FALSE)</f>
        <v>46.1</v>
      </c>
      <c r="M11" s="44">
        <f>VLOOKUP($B11,'Median Age'!$B:$F,4,FALSE)</f>
        <v>43.8</v>
      </c>
      <c r="N11" s="44">
        <f>VLOOKUP($B11,'Median Age'!$B:$F,5,FALSE)</f>
        <v>47.3</v>
      </c>
      <c r="O11" s="1">
        <f>VLOOKUP($B11,Education!$B:$F,3,FALSE)</f>
        <v>0.93200000000000005</v>
      </c>
      <c r="P11" s="1">
        <f>VLOOKUP($B11,Education!$B:$F,4,FALSE)</f>
        <v>6.7999999999999949E-2</v>
      </c>
      <c r="Q11" s="1">
        <f>(VLOOKUP(B11,Language!$B:$E,4,FALSE)/VLOOKUP(B11,Language!$B:$E,3,FALSE))</f>
        <v>0.61102977061981456</v>
      </c>
      <c r="R11" t="str">
        <f>VLOOKUP(B11,Language!$AT:$AV,3,FALSE)</f>
        <v>Persian</v>
      </c>
      <c r="S11" s="27">
        <f t="shared" si="0"/>
        <v>0.38897022938018544</v>
      </c>
      <c r="T11" s="33">
        <f>VLOOKUP(B11,Employment!$B:$E,4,FALSE)</f>
        <v>7.6999999999999999E-2</v>
      </c>
      <c r="U11" s="33">
        <f>VLOOKUP(B11,Poverty!$B:$E,4,FALSE)</f>
        <v>4.7E-2</v>
      </c>
      <c r="V11" s="33">
        <f>VLOOKUP(B11,'Public Assistance'!$B:$F,5,FALSE)</f>
        <v>2.8491171749598716E-2</v>
      </c>
      <c r="W11" s="21">
        <f>VLOOKUP(B11,'Median Income'!$B:$E,4,FALSE)</f>
        <v>90181</v>
      </c>
      <c r="X11" s="1">
        <f>VLOOKUP(B11,'Foreign Born'!$A:$E,5,FALSE)</f>
        <v>0.31227829271083646</v>
      </c>
      <c r="Y11">
        <f>VLOOKUP($B11,'Place of Foreign Born'!$B:$AG,3,FALSE)</f>
        <v>5458</v>
      </c>
      <c r="Z11">
        <f>VLOOKUP($B11,'Place of Foreign Born'!$B:$AG,4,FALSE)</f>
        <v>1065</v>
      </c>
      <c r="AA11">
        <f>VLOOKUP($B11,'Place of Foreign Born'!$B:$AG,5,FALSE)</f>
        <v>87</v>
      </c>
      <c r="AB11">
        <f>VLOOKUP($B11,'Place of Foreign Born'!$B:$AG,6,FALSE)</f>
        <v>219</v>
      </c>
      <c r="AC11">
        <f>VLOOKUP($B11,'Place of Foreign Born'!$B:$AG,7,FALSE)</f>
        <v>77</v>
      </c>
      <c r="AD11">
        <f>VLOOKUP($B11,'Place of Foreign Born'!$B:$AG,8,FALSE)</f>
        <v>682</v>
      </c>
      <c r="AE11">
        <f>VLOOKUP($B11,'Place of Foreign Born'!$B:$AG,9,FALSE)</f>
        <v>0</v>
      </c>
      <c r="AF11" s="1">
        <f t="shared" si="1"/>
        <v>0.19512641993404178</v>
      </c>
      <c r="AG11">
        <f>VLOOKUP($B11,'Place of Foreign Born'!$B:$AG,10,FALSE)</f>
        <v>3505</v>
      </c>
      <c r="AH11">
        <f>VLOOKUP($B11,'Place of Foreign Born'!$B:$AG,11,FALSE)</f>
        <v>1300</v>
      </c>
      <c r="AI11">
        <f>VLOOKUP($B11,'Place of Foreign Born'!$B:$AG,12,FALSE)</f>
        <v>1699</v>
      </c>
      <c r="AJ11">
        <f>VLOOKUP($B11,'Place of Foreign Born'!$B:$AG,13,FALSE)</f>
        <v>221</v>
      </c>
      <c r="AK11">
        <f>VLOOKUP($B11,'Place of Foreign Born'!$B:$AG,14,FALSE)</f>
        <v>285</v>
      </c>
      <c r="AL11">
        <f>VLOOKUP($B11,'Place of Foreign Born'!$B:$AG,15,FALSE)</f>
        <v>0</v>
      </c>
      <c r="AM11" s="1">
        <f t="shared" si="2"/>
        <v>0.64217662147306709</v>
      </c>
      <c r="AN11">
        <f>VLOOKUP($B11,'Place of Foreign Born'!$B:$AG,16,FALSE)</f>
        <v>90</v>
      </c>
      <c r="AO11">
        <f>VLOOKUP($B11,'Place of Foreign Born'!$B:$AG,17,FALSE)</f>
        <v>24</v>
      </c>
      <c r="AP11">
        <f>VLOOKUP($B11,'Place of Foreign Born'!$B:$AG,18,FALSE)</f>
        <v>0</v>
      </c>
      <c r="AQ11">
        <f>VLOOKUP($B11,'Place of Foreign Born'!$B:$AG,19,FALSE)</f>
        <v>20</v>
      </c>
      <c r="AR11">
        <f>VLOOKUP($B11,'Place of Foreign Born'!$B:$AG,20,FALSE)</f>
        <v>29</v>
      </c>
      <c r="AS11">
        <f>VLOOKUP($B11,'Place of Foreign Born'!$B:$AG,21,FALSE)</f>
        <v>8</v>
      </c>
      <c r="AT11">
        <f>VLOOKUP($B11,'Place of Foreign Born'!$B:$AG,22,FALSE)</f>
        <v>9</v>
      </c>
      <c r="AU11" s="1">
        <f t="shared" si="3"/>
        <v>1.6489556614144377E-2</v>
      </c>
      <c r="AV11">
        <f>VLOOKUP($B11,'Place of Foreign Born'!$B:$AG,23,FALSE)</f>
        <v>9</v>
      </c>
      <c r="AW11">
        <f>VLOOKUP($B11,'Place of Foreign Born'!$B:$AG,24,FALSE)</f>
        <v>9</v>
      </c>
      <c r="AX11">
        <f>VLOOKUP($B11,'Place of Foreign Born'!$B:$AG,25,FALSE)</f>
        <v>0</v>
      </c>
      <c r="AY11">
        <f>VLOOKUP($B11,'Place of Foreign Born'!$B:$AG,26,FALSE)</f>
        <v>0</v>
      </c>
      <c r="AZ11" s="1">
        <f t="shared" si="4"/>
        <v>1.6489556614144375E-3</v>
      </c>
      <c r="BA11">
        <f>VLOOKUP($B11,'Place of Foreign Born'!$B:$AG,27,FALSE)</f>
        <v>789</v>
      </c>
      <c r="BB11">
        <f>VLOOKUP($B11,'Place of Foreign Born'!$B:$AG,28,FALSE)</f>
        <v>762</v>
      </c>
      <c r="BC11">
        <f>VLOOKUP($B11,'Place of Foreign Born'!$B:$AG,29,FALSE)</f>
        <v>200</v>
      </c>
      <c r="BD11">
        <f>VLOOKUP($B11,'Place of Foreign Born'!$B:$AG,30,FALSE)</f>
        <v>217</v>
      </c>
      <c r="BE11">
        <f>VLOOKUP($B11,'Place of Foreign Born'!$B:$AG,31,FALSE)</f>
        <v>345</v>
      </c>
      <c r="BF11">
        <f>VLOOKUP($B11,'Place of Foreign Born'!$B:$AG,32,FALSE)</f>
        <v>27</v>
      </c>
      <c r="BG11" s="1">
        <f t="shared" si="5"/>
        <v>0.14455844631733236</v>
      </c>
    </row>
    <row r="12" spans="1:59" x14ac:dyDescent="0.25">
      <c r="A12" t="str">
        <f>VLOOKUP(B12,'List of ZIP Codes'!$A:$C,2,FALSE)</f>
        <v>Nassau</v>
      </c>
      <c r="B12">
        <v>11023</v>
      </c>
      <c r="C12">
        <f>VLOOKUP(B12,'Total Population'!$B:$D,3,FALSE)</f>
        <v>9955</v>
      </c>
      <c r="D12" s="1">
        <f>VLOOKUP(B12,Race!$B:$Q,5,FALSE)</f>
        <v>0.8838774485183325</v>
      </c>
      <c r="E12" s="1">
        <f>VLOOKUP(B12,Race!$B:$Q,7,FALSE)</f>
        <v>2.8126569563033652E-3</v>
      </c>
      <c r="F12" s="1">
        <f>VLOOKUP(B12,Race!$B:$Q,9,FALSE)</f>
        <v>6.2280261175288801E-3</v>
      </c>
      <c r="G12" s="1">
        <f>VLOOKUP(B12,Race!$B:$Q,11,FALSE)</f>
        <v>8.5283776996484179E-2</v>
      </c>
      <c r="H12" s="1">
        <f>VLOOKUP(B12,Race!$B:$Q,13,FALSE)</f>
        <v>0</v>
      </c>
      <c r="I12" s="1">
        <f>VLOOKUP(B12,Race!$B:$Q,16,FALSE)</f>
        <v>2.179809141135108E-2</v>
      </c>
      <c r="J12" s="27">
        <f>VLOOKUP(B12,Ethnicity!$B:$H,5,FALSE)</f>
        <v>0.97508789552988451</v>
      </c>
      <c r="K12" s="1">
        <f>VLOOKUP(B12,Ethnicity!$B:$H,7,FALSE)</f>
        <v>2.491210447011552E-2</v>
      </c>
      <c r="L12" s="44">
        <f>VLOOKUP($B12,'Median Age'!$B:$F,3,FALSE)</f>
        <v>40.9</v>
      </c>
      <c r="M12" s="44">
        <f>VLOOKUP($B12,'Median Age'!$B:$F,4,FALSE)</f>
        <v>37.299999999999997</v>
      </c>
      <c r="N12" s="44">
        <f>VLOOKUP($B12,'Median Age'!$B:$F,5,FALSE)</f>
        <v>43.8</v>
      </c>
      <c r="O12" s="1">
        <f>VLOOKUP($B12,Education!$B:$F,3,FALSE)</f>
        <v>0.91400000000000003</v>
      </c>
      <c r="P12" s="1">
        <f>VLOOKUP($B12,Education!$B:$F,4,FALSE)</f>
        <v>8.5999999999999965E-2</v>
      </c>
      <c r="Q12" s="1">
        <f>(VLOOKUP(B12,Language!$B:$E,4,FALSE)/VLOOKUP(B12,Language!$B:$E,3,FALSE))</f>
        <v>0.48282275711159739</v>
      </c>
      <c r="R12" t="str">
        <f>VLOOKUP(B12,Language!$AT:$AV,3,FALSE)</f>
        <v>Persian</v>
      </c>
      <c r="S12" s="27">
        <f t="shared" si="0"/>
        <v>0.51717724288840261</v>
      </c>
      <c r="T12" s="33">
        <f>VLOOKUP(B12,Employment!$B:$E,4,FALSE)</f>
        <v>4.2000000000000003E-2</v>
      </c>
      <c r="U12" s="33">
        <f>VLOOKUP(B12,Poverty!$B:$E,4,FALSE)</f>
        <v>5.7999999999999996E-2</v>
      </c>
      <c r="V12" s="33">
        <f>VLOOKUP(B12,'Public Assistance'!$B:$F,5,FALSE)</f>
        <v>3.8572806171648988E-2</v>
      </c>
      <c r="W12" s="21">
        <f>VLOOKUP(B12,'Median Income'!$B:$E,4,FALSE)</f>
        <v>106639</v>
      </c>
      <c r="X12" s="1">
        <f>VLOOKUP(B12,'Foreign Born'!$A:$E,5,FALSE)</f>
        <v>0.36996484178804623</v>
      </c>
      <c r="Y12">
        <f>VLOOKUP($B12,'Place of Foreign Born'!$B:$AG,3,FALSE)</f>
        <v>3683</v>
      </c>
      <c r="Z12">
        <f>VLOOKUP($B12,'Place of Foreign Born'!$B:$AG,4,FALSE)</f>
        <v>343</v>
      </c>
      <c r="AA12">
        <f>VLOOKUP($B12,'Place of Foreign Born'!$B:$AG,5,FALSE)</f>
        <v>41</v>
      </c>
      <c r="AB12">
        <f>VLOOKUP($B12,'Place of Foreign Born'!$B:$AG,6,FALSE)</f>
        <v>78</v>
      </c>
      <c r="AC12">
        <f>VLOOKUP($B12,'Place of Foreign Born'!$B:$AG,7,FALSE)</f>
        <v>65</v>
      </c>
      <c r="AD12">
        <f>VLOOKUP($B12,'Place of Foreign Born'!$B:$AG,8,FALSE)</f>
        <v>159</v>
      </c>
      <c r="AE12">
        <f>VLOOKUP($B12,'Place of Foreign Born'!$B:$AG,9,FALSE)</f>
        <v>0</v>
      </c>
      <c r="AF12" s="1">
        <f t="shared" si="1"/>
        <v>9.3130600054303556E-2</v>
      </c>
      <c r="AG12">
        <f>VLOOKUP($B12,'Place of Foreign Born'!$B:$AG,10,FALSE)</f>
        <v>3091</v>
      </c>
      <c r="AH12">
        <f>VLOOKUP($B12,'Place of Foreign Born'!$B:$AG,11,FALSE)</f>
        <v>482</v>
      </c>
      <c r="AI12">
        <f>VLOOKUP($B12,'Place of Foreign Born'!$B:$AG,12,FALSE)</f>
        <v>2023</v>
      </c>
      <c r="AJ12">
        <f>VLOOKUP($B12,'Place of Foreign Born'!$B:$AG,13,FALSE)</f>
        <v>19</v>
      </c>
      <c r="AK12">
        <f>VLOOKUP($B12,'Place of Foreign Born'!$B:$AG,14,FALSE)</f>
        <v>567</v>
      </c>
      <c r="AL12">
        <f>VLOOKUP($B12,'Place of Foreign Born'!$B:$AG,15,FALSE)</f>
        <v>0</v>
      </c>
      <c r="AM12" s="1">
        <f t="shared" si="2"/>
        <v>0.83926147162639153</v>
      </c>
      <c r="AN12">
        <f>VLOOKUP($B12,'Place of Foreign Born'!$B:$AG,16,FALSE)</f>
        <v>59</v>
      </c>
      <c r="AO12">
        <f>VLOOKUP($B12,'Place of Foreign Born'!$B:$AG,17,FALSE)</f>
        <v>0</v>
      </c>
      <c r="AP12">
        <f>VLOOKUP($B12,'Place of Foreign Born'!$B:$AG,18,FALSE)</f>
        <v>0</v>
      </c>
      <c r="AQ12">
        <f>VLOOKUP($B12,'Place of Foreign Born'!$B:$AG,19,FALSE)</f>
        <v>2</v>
      </c>
      <c r="AR12">
        <f>VLOOKUP($B12,'Place of Foreign Born'!$B:$AG,20,FALSE)</f>
        <v>57</v>
      </c>
      <c r="AS12">
        <f>VLOOKUP($B12,'Place of Foreign Born'!$B:$AG,21,FALSE)</f>
        <v>0</v>
      </c>
      <c r="AT12">
        <f>VLOOKUP($B12,'Place of Foreign Born'!$B:$AG,22,FALSE)</f>
        <v>0</v>
      </c>
      <c r="AU12" s="1">
        <f t="shared" si="3"/>
        <v>1.6019549280477871E-2</v>
      </c>
      <c r="AV12">
        <f>VLOOKUP($B12,'Place of Foreign Born'!$B:$AG,23,FALSE)</f>
        <v>10</v>
      </c>
      <c r="AW12">
        <f>VLOOKUP($B12,'Place of Foreign Born'!$B:$AG,24,FALSE)</f>
        <v>10</v>
      </c>
      <c r="AX12">
        <f>VLOOKUP($B12,'Place of Foreign Born'!$B:$AG,25,FALSE)</f>
        <v>0</v>
      </c>
      <c r="AY12">
        <f>VLOOKUP($B12,'Place of Foreign Born'!$B:$AG,26,FALSE)</f>
        <v>0</v>
      </c>
      <c r="AZ12" s="1">
        <f t="shared" si="4"/>
        <v>2.7151778441487917E-3</v>
      </c>
      <c r="BA12">
        <f>VLOOKUP($B12,'Place of Foreign Born'!$B:$AG,27,FALSE)</f>
        <v>180</v>
      </c>
      <c r="BB12">
        <f>VLOOKUP($B12,'Place of Foreign Born'!$B:$AG,28,FALSE)</f>
        <v>160</v>
      </c>
      <c r="BC12">
        <f>VLOOKUP($B12,'Place of Foreign Born'!$B:$AG,29,FALSE)</f>
        <v>1</v>
      </c>
      <c r="BD12">
        <f>VLOOKUP($B12,'Place of Foreign Born'!$B:$AG,30,FALSE)</f>
        <v>35</v>
      </c>
      <c r="BE12">
        <f>VLOOKUP($B12,'Place of Foreign Born'!$B:$AG,31,FALSE)</f>
        <v>124</v>
      </c>
      <c r="BF12">
        <f>VLOOKUP($B12,'Place of Foreign Born'!$B:$AG,32,FALSE)</f>
        <v>20</v>
      </c>
      <c r="BG12" s="1">
        <f t="shared" si="5"/>
        <v>4.8873201194678251E-2</v>
      </c>
    </row>
    <row r="13" spans="1:59" x14ac:dyDescent="0.25">
      <c r="A13" t="str">
        <f>VLOOKUP(B13,'List of ZIP Codes'!$A:$C,2,FALSE)</f>
        <v>Nassau</v>
      </c>
      <c r="B13">
        <v>11024</v>
      </c>
      <c r="C13">
        <f>VLOOKUP(B13,'Total Population'!$B:$D,3,FALSE)</f>
        <v>7789</v>
      </c>
      <c r="D13" s="1">
        <f>VLOOKUP(B13,Race!$B:$Q,5,FALSE)</f>
        <v>0.87341122095262547</v>
      </c>
      <c r="E13" s="1">
        <f>VLOOKUP(B13,Race!$B:$Q,7,FALSE)</f>
        <v>3.0427525998202594E-2</v>
      </c>
      <c r="F13" s="1">
        <f>VLOOKUP(B13,Race!$B:$Q,9,FALSE)</f>
        <v>0</v>
      </c>
      <c r="G13" s="1">
        <f>VLOOKUP(B13,Race!$B:$Q,11,FALSE)</f>
        <v>4.1340351778148668E-2</v>
      </c>
      <c r="H13" s="1">
        <f>VLOOKUP(B13,Race!$B:$Q,13,FALSE)</f>
        <v>5.135447425856978E-4</v>
      </c>
      <c r="I13" s="1">
        <f>VLOOKUP(B13,Race!$B:$Q,16,FALSE)</f>
        <v>5.4307356528437538E-2</v>
      </c>
      <c r="J13" s="27">
        <f>VLOOKUP(B13,Ethnicity!$B:$H,5,FALSE)</f>
        <v>0.93028630119399147</v>
      </c>
      <c r="K13" s="1">
        <f>VLOOKUP(B13,Ethnicity!$B:$H,7,FALSE)</f>
        <v>6.9713698806008473E-2</v>
      </c>
      <c r="L13" s="44">
        <f>VLOOKUP($B13,'Median Age'!$B:$F,3,FALSE)</f>
        <v>37.6</v>
      </c>
      <c r="M13" s="44">
        <f>VLOOKUP($B13,'Median Age'!$B:$F,4,FALSE)</f>
        <v>34.299999999999997</v>
      </c>
      <c r="N13" s="44">
        <f>VLOOKUP($B13,'Median Age'!$B:$F,5,FALSE)</f>
        <v>38.9</v>
      </c>
      <c r="O13" s="1">
        <f>VLOOKUP($B13,Education!$B:$F,3,FALSE)</f>
        <v>0.88</v>
      </c>
      <c r="P13" s="1">
        <f>VLOOKUP($B13,Education!$B:$F,4,FALSE)</f>
        <v>0.12</v>
      </c>
      <c r="Q13" s="1">
        <f>(VLOOKUP(B13,Language!$B:$E,4,FALSE)/VLOOKUP(B13,Language!$B:$E,3,FALSE))</f>
        <v>0.52884745304688552</v>
      </c>
      <c r="R13" t="str">
        <f>VLOOKUP(B13,Language!$AT:$AV,3,FALSE)</f>
        <v>Persian</v>
      </c>
      <c r="S13" s="27">
        <f t="shared" si="0"/>
        <v>0.47115254695311448</v>
      </c>
      <c r="T13" s="33">
        <f>VLOOKUP(B13,Employment!$B:$E,4,FALSE)</f>
        <v>0.10199999999999999</v>
      </c>
      <c r="U13" s="33">
        <f>VLOOKUP(B13,Poverty!$B:$E,4,FALSE)</f>
        <v>8.199999999999999E-2</v>
      </c>
      <c r="V13" s="33">
        <f>VLOOKUP(B13,'Public Assistance'!$B:$F,5,FALSE)</f>
        <v>4.7165532879818596E-2</v>
      </c>
      <c r="W13" s="21">
        <f>VLOOKUP(B13,'Median Income'!$B:$E,4,FALSE)</f>
        <v>93950</v>
      </c>
      <c r="X13" s="1">
        <f>VLOOKUP(B13,'Foreign Born'!$A:$E,5,FALSE)</f>
        <v>0.36423160867890614</v>
      </c>
      <c r="Y13">
        <f>VLOOKUP($B13,'Place of Foreign Born'!$B:$AG,3,FALSE)</f>
        <v>2837</v>
      </c>
      <c r="Z13">
        <f>VLOOKUP($B13,'Place of Foreign Born'!$B:$AG,4,FALSE)</f>
        <v>220</v>
      </c>
      <c r="AA13">
        <f>VLOOKUP($B13,'Place of Foreign Born'!$B:$AG,5,FALSE)</f>
        <v>25</v>
      </c>
      <c r="AB13">
        <f>VLOOKUP($B13,'Place of Foreign Born'!$B:$AG,6,FALSE)</f>
        <v>55</v>
      </c>
      <c r="AC13">
        <f>VLOOKUP($B13,'Place of Foreign Born'!$B:$AG,7,FALSE)</f>
        <v>64</v>
      </c>
      <c r="AD13">
        <f>VLOOKUP($B13,'Place of Foreign Born'!$B:$AG,8,FALSE)</f>
        <v>76</v>
      </c>
      <c r="AE13">
        <f>VLOOKUP($B13,'Place of Foreign Born'!$B:$AG,9,FALSE)</f>
        <v>0</v>
      </c>
      <c r="AF13" s="1">
        <f t="shared" si="1"/>
        <v>7.7546704265068739E-2</v>
      </c>
      <c r="AG13">
        <f>VLOOKUP($B13,'Place of Foreign Born'!$B:$AG,10,FALSE)</f>
        <v>2280</v>
      </c>
      <c r="AH13">
        <f>VLOOKUP($B13,'Place of Foreign Born'!$B:$AG,11,FALSE)</f>
        <v>134</v>
      </c>
      <c r="AI13">
        <f>VLOOKUP($B13,'Place of Foreign Born'!$B:$AG,12,FALSE)</f>
        <v>1786</v>
      </c>
      <c r="AJ13">
        <f>VLOOKUP($B13,'Place of Foreign Born'!$B:$AG,13,FALSE)</f>
        <v>26</v>
      </c>
      <c r="AK13">
        <f>VLOOKUP($B13,'Place of Foreign Born'!$B:$AG,14,FALSE)</f>
        <v>270</v>
      </c>
      <c r="AL13">
        <f>VLOOKUP($B13,'Place of Foreign Born'!$B:$AG,15,FALSE)</f>
        <v>64</v>
      </c>
      <c r="AM13" s="1">
        <f t="shared" si="2"/>
        <v>0.80366584420162146</v>
      </c>
      <c r="AN13">
        <f>VLOOKUP($B13,'Place of Foreign Born'!$B:$AG,16,FALSE)</f>
        <v>0</v>
      </c>
      <c r="AO13">
        <f>VLOOKUP($B13,'Place of Foreign Born'!$B:$AG,17,FALSE)</f>
        <v>0</v>
      </c>
      <c r="AP13">
        <f>VLOOKUP($B13,'Place of Foreign Born'!$B:$AG,18,FALSE)</f>
        <v>0</v>
      </c>
      <c r="AQ13">
        <f>VLOOKUP($B13,'Place of Foreign Born'!$B:$AG,19,FALSE)</f>
        <v>0</v>
      </c>
      <c r="AR13">
        <f>VLOOKUP($B13,'Place of Foreign Born'!$B:$AG,20,FALSE)</f>
        <v>0</v>
      </c>
      <c r="AS13">
        <f>VLOOKUP($B13,'Place of Foreign Born'!$B:$AG,21,FALSE)</f>
        <v>0</v>
      </c>
      <c r="AT13">
        <f>VLOOKUP($B13,'Place of Foreign Born'!$B:$AG,22,FALSE)</f>
        <v>0</v>
      </c>
      <c r="AU13" s="1">
        <f t="shared" si="3"/>
        <v>0</v>
      </c>
      <c r="AV13">
        <f>VLOOKUP($B13,'Place of Foreign Born'!$B:$AG,23,FALSE)</f>
        <v>0</v>
      </c>
      <c r="AW13">
        <f>VLOOKUP($B13,'Place of Foreign Born'!$B:$AG,24,FALSE)</f>
        <v>0</v>
      </c>
      <c r="AX13">
        <f>VLOOKUP($B13,'Place of Foreign Born'!$B:$AG,25,FALSE)</f>
        <v>0</v>
      </c>
      <c r="AY13">
        <f>VLOOKUP($B13,'Place of Foreign Born'!$B:$AG,26,FALSE)</f>
        <v>0</v>
      </c>
      <c r="AZ13" s="1">
        <f t="shared" si="4"/>
        <v>0</v>
      </c>
      <c r="BA13">
        <f>VLOOKUP($B13,'Place of Foreign Born'!$B:$AG,27,FALSE)</f>
        <v>337</v>
      </c>
      <c r="BB13">
        <f>VLOOKUP($B13,'Place of Foreign Born'!$B:$AG,28,FALSE)</f>
        <v>328</v>
      </c>
      <c r="BC13">
        <f>VLOOKUP($B13,'Place of Foreign Born'!$B:$AG,29,FALSE)</f>
        <v>30</v>
      </c>
      <c r="BD13">
        <f>VLOOKUP($B13,'Place of Foreign Born'!$B:$AG,30,FALSE)</f>
        <v>160</v>
      </c>
      <c r="BE13">
        <f>VLOOKUP($B13,'Place of Foreign Born'!$B:$AG,31,FALSE)</f>
        <v>138</v>
      </c>
      <c r="BF13">
        <f>VLOOKUP($B13,'Place of Foreign Born'!$B:$AG,32,FALSE)</f>
        <v>9</v>
      </c>
      <c r="BG13" s="1">
        <f t="shared" si="5"/>
        <v>0.11878745153330983</v>
      </c>
    </row>
    <row r="14" spans="1:59" x14ac:dyDescent="0.25">
      <c r="A14" t="str">
        <f>VLOOKUP(B14,'List of ZIP Codes'!$A:$C,2,FALSE)</f>
        <v>Nassau</v>
      </c>
      <c r="B14">
        <v>11030</v>
      </c>
      <c r="C14">
        <f>VLOOKUP(B14,'Total Population'!$B:$D,3,FALSE)</f>
        <v>17295</v>
      </c>
      <c r="D14" s="1">
        <f>VLOOKUP(B14,Race!$B:$Q,5,FALSE)</f>
        <v>0.84926279271465743</v>
      </c>
      <c r="E14" s="1">
        <f>VLOOKUP(B14,Race!$B:$Q,7,FALSE)</f>
        <v>8.7308470656259039E-3</v>
      </c>
      <c r="F14" s="1">
        <f>VLOOKUP(B14,Race!$B:$Q,9,FALSE)</f>
        <v>1.2142237640936687E-3</v>
      </c>
      <c r="G14" s="1">
        <f>VLOOKUP(B14,Race!$B:$Q,11,FALSE)</f>
        <v>0.12153801676785198</v>
      </c>
      <c r="H14" s="1">
        <f>VLOOKUP(B14,Race!$B:$Q,13,FALSE)</f>
        <v>0</v>
      </c>
      <c r="I14" s="1">
        <f>VLOOKUP(B14,Race!$B:$Q,16,FALSE)</f>
        <v>1.9254119687771031E-2</v>
      </c>
      <c r="J14" s="27">
        <f>VLOOKUP(B14,Ethnicity!$B:$H,5,FALSE)</f>
        <v>0.95611448395490028</v>
      </c>
      <c r="K14" s="1">
        <f>VLOOKUP(B14,Ethnicity!$B:$H,7,FALSE)</f>
        <v>4.3885516045099743E-2</v>
      </c>
      <c r="L14" s="44">
        <f>VLOOKUP($B14,'Median Age'!$B:$F,3,FALSE)</f>
        <v>45.3</v>
      </c>
      <c r="M14" s="44">
        <f>VLOOKUP($B14,'Median Age'!$B:$F,4,FALSE)</f>
        <v>44.8</v>
      </c>
      <c r="N14" s="44">
        <f>VLOOKUP($B14,'Median Age'!$B:$F,5,FALSE)</f>
        <v>45.9</v>
      </c>
      <c r="O14" s="1">
        <f>VLOOKUP($B14,Education!$B:$F,3,FALSE)</f>
        <v>0.96799999999999997</v>
      </c>
      <c r="P14" s="1">
        <f>VLOOKUP($B14,Education!$B:$F,4,FALSE)</f>
        <v>3.2000000000000028E-2</v>
      </c>
      <c r="Q14" s="1">
        <f>(VLOOKUP(B14,Language!$B:$E,4,FALSE)/VLOOKUP(B14,Language!$B:$E,3,FALSE))</f>
        <v>0.77922395355942564</v>
      </c>
      <c r="R14" t="str">
        <f>VLOOKUP(B14,Language!$AT:$AV,3,FALSE)</f>
        <v>Chinese</v>
      </c>
      <c r="S14" s="27">
        <f t="shared" si="0"/>
        <v>0.22077604644057436</v>
      </c>
      <c r="T14" s="33">
        <f>VLOOKUP(B14,Employment!$B:$E,4,FALSE)</f>
        <v>6.8000000000000005E-2</v>
      </c>
      <c r="U14" s="33">
        <f>VLOOKUP(B14,Poverty!$B:$E,4,FALSE)</f>
        <v>3.7000000000000005E-2</v>
      </c>
      <c r="V14" s="33">
        <f>VLOOKUP(B14,'Public Assistance'!$B:$F,5,FALSE)</f>
        <v>9.6585029320455321E-3</v>
      </c>
      <c r="W14" s="21">
        <f>VLOOKUP(B14,'Median Income'!$B:$E,4,FALSE)</f>
        <v>162500</v>
      </c>
      <c r="X14" s="1">
        <f>VLOOKUP(B14,'Foreign Born'!$A:$E,5,FALSE)</f>
        <v>0.15073720728534259</v>
      </c>
      <c r="Y14">
        <f>VLOOKUP($B14,'Place of Foreign Born'!$B:$AG,3,FALSE)</f>
        <v>2607</v>
      </c>
      <c r="Z14">
        <f>VLOOKUP($B14,'Place of Foreign Born'!$B:$AG,4,FALSE)</f>
        <v>764</v>
      </c>
      <c r="AA14">
        <f>VLOOKUP($B14,'Place of Foreign Born'!$B:$AG,5,FALSE)</f>
        <v>119</v>
      </c>
      <c r="AB14">
        <f>VLOOKUP($B14,'Place of Foreign Born'!$B:$AG,6,FALSE)</f>
        <v>128</v>
      </c>
      <c r="AC14">
        <f>VLOOKUP($B14,'Place of Foreign Born'!$B:$AG,7,FALSE)</f>
        <v>394</v>
      </c>
      <c r="AD14">
        <f>VLOOKUP($B14,'Place of Foreign Born'!$B:$AG,8,FALSE)</f>
        <v>123</v>
      </c>
      <c r="AE14">
        <f>VLOOKUP($B14,'Place of Foreign Born'!$B:$AG,9,FALSE)</f>
        <v>0</v>
      </c>
      <c r="AF14" s="1">
        <f t="shared" si="1"/>
        <v>0.29305715381664749</v>
      </c>
      <c r="AG14">
        <f>VLOOKUP($B14,'Place of Foreign Born'!$B:$AG,10,FALSE)</f>
        <v>1427</v>
      </c>
      <c r="AH14">
        <f>VLOOKUP($B14,'Place of Foreign Born'!$B:$AG,11,FALSE)</f>
        <v>748</v>
      </c>
      <c r="AI14">
        <f>VLOOKUP($B14,'Place of Foreign Born'!$B:$AG,12,FALSE)</f>
        <v>551</v>
      </c>
      <c r="AJ14">
        <f>VLOOKUP($B14,'Place of Foreign Born'!$B:$AG,13,FALSE)</f>
        <v>105</v>
      </c>
      <c r="AK14">
        <f>VLOOKUP($B14,'Place of Foreign Born'!$B:$AG,14,FALSE)</f>
        <v>23</v>
      </c>
      <c r="AL14">
        <f>VLOOKUP($B14,'Place of Foreign Born'!$B:$AG,15,FALSE)</f>
        <v>0</v>
      </c>
      <c r="AM14" s="1">
        <f t="shared" si="2"/>
        <v>0.54737245876486385</v>
      </c>
      <c r="AN14">
        <f>VLOOKUP($B14,'Place of Foreign Born'!$B:$AG,16,FALSE)</f>
        <v>112</v>
      </c>
      <c r="AO14">
        <f>VLOOKUP($B14,'Place of Foreign Born'!$B:$AG,17,FALSE)</f>
        <v>10</v>
      </c>
      <c r="AP14">
        <f>VLOOKUP($B14,'Place of Foreign Born'!$B:$AG,18,FALSE)</f>
        <v>0</v>
      </c>
      <c r="AQ14">
        <f>VLOOKUP($B14,'Place of Foreign Born'!$B:$AG,19,FALSE)</f>
        <v>98</v>
      </c>
      <c r="AR14">
        <f>VLOOKUP($B14,'Place of Foreign Born'!$B:$AG,20,FALSE)</f>
        <v>0</v>
      </c>
      <c r="AS14">
        <f>VLOOKUP($B14,'Place of Foreign Born'!$B:$AG,21,FALSE)</f>
        <v>4</v>
      </c>
      <c r="AT14">
        <f>VLOOKUP($B14,'Place of Foreign Born'!$B:$AG,22,FALSE)</f>
        <v>0</v>
      </c>
      <c r="AU14" s="1">
        <f t="shared" si="3"/>
        <v>4.2961258151131568E-2</v>
      </c>
      <c r="AV14">
        <f>VLOOKUP($B14,'Place of Foreign Born'!$B:$AG,23,FALSE)</f>
        <v>0</v>
      </c>
      <c r="AW14">
        <f>VLOOKUP($B14,'Place of Foreign Born'!$B:$AG,24,FALSE)</f>
        <v>0</v>
      </c>
      <c r="AX14">
        <f>VLOOKUP($B14,'Place of Foreign Born'!$B:$AG,25,FALSE)</f>
        <v>0</v>
      </c>
      <c r="AY14">
        <f>VLOOKUP($B14,'Place of Foreign Born'!$B:$AG,26,FALSE)</f>
        <v>0</v>
      </c>
      <c r="AZ14" s="1">
        <f t="shared" si="4"/>
        <v>0</v>
      </c>
      <c r="BA14">
        <f>VLOOKUP($B14,'Place of Foreign Born'!$B:$AG,27,FALSE)</f>
        <v>304</v>
      </c>
      <c r="BB14">
        <f>VLOOKUP($B14,'Place of Foreign Born'!$B:$AG,28,FALSE)</f>
        <v>245</v>
      </c>
      <c r="BC14">
        <f>VLOOKUP($B14,'Place of Foreign Born'!$B:$AG,29,FALSE)</f>
        <v>32</v>
      </c>
      <c r="BD14">
        <f>VLOOKUP($B14,'Place of Foreign Born'!$B:$AG,30,FALSE)</f>
        <v>0</v>
      </c>
      <c r="BE14">
        <f>VLOOKUP($B14,'Place of Foreign Born'!$B:$AG,31,FALSE)</f>
        <v>213</v>
      </c>
      <c r="BF14">
        <f>VLOOKUP($B14,'Place of Foreign Born'!$B:$AG,32,FALSE)</f>
        <v>59</v>
      </c>
      <c r="BG14" s="1">
        <f t="shared" si="5"/>
        <v>0.11660912926735711</v>
      </c>
    </row>
    <row r="15" spans="1:59" x14ac:dyDescent="0.25">
      <c r="A15" t="str">
        <f>VLOOKUP(B15,'List of ZIP Codes'!$A:$C,2,FALSE)</f>
        <v>Nassau</v>
      </c>
      <c r="B15">
        <v>11040</v>
      </c>
      <c r="C15">
        <f>VLOOKUP(B15,'Total Population'!$B:$D,3,FALSE)</f>
        <v>40799</v>
      </c>
      <c r="D15" s="1">
        <f>VLOOKUP(B15,Race!$B:$Q,5,FALSE)</f>
        <v>0.56422951542929978</v>
      </c>
      <c r="E15" s="1">
        <f>VLOOKUP(B15,Race!$B:$Q,7,FALSE)</f>
        <v>1.1985587882055932E-2</v>
      </c>
      <c r="F15" s="1">
        <f>VLOOKUP(B15,Race!$B:$Q,9,FALSE)</f>
        <v>2.7206549180126965E-3</v>
      </c>
      <c r="G15" s="1">
        <f>VLOOKUP(B15,Race!$B:$Q,11,FALSE)</f>
        <v>0.34456726880560801</v>
      </c>
      <c r="H15" s="1">
        <f>VLOOKUP(B15,Race!$B:$Q,13,FALSE)</f>
        <v>0</v>
      </c>
      <c r="I15" s="1">
        <f>VLOOKUP(B15,Race!$B:$Q,16,FALSE)</f>
        <v>7.6496972965023655E-2</v>
      </c>
      <c r="J15" s="27">
        <f>VLOOKUP(B15,Ethnicity!$B:$H,5,FALSE)</f>
        <v>0.88622270153680238</v>
      </c>
      <c r="K15" s="1">
        <f>VLOOKUP(B15,Ethnicity!$B:$H,7,FALSE)</f>
        <v>0.11377729846319763</v>
      </c>
      <c r="L15" s="44">
        <f>VLOOKUP($B15,'Median Age'!$B:$F,3,FALSE)</f>
        <v>44.1</v>
      </c>
      <c r="M15" s="44">
        <f>VLOOKUP($B15,'Median Age'!$B:$F,4,FALSE)</f>
        <v>42.7</v>
      </c>
      <c r="N15" s="44">
        <f>VLOOKUP($B15,'Median Age'!$B:$F,5,FALSE)</f>
        <v>45.1</v>
      </c>
      <c r="O15" s="1">
        <f>VLOOKUP($B15,Education!$B:$F,3,FALSE)</f>
        <v>0.90700000000000003</v>
      </c>
      <c r="P15" s="1">
        <f>VLOOKUP($B15,Education!$B:$F,4,FALSE)</f>
        <v>9.2999999999999972E-2</v>
      </c>
      <c r="Q15" s="1">
        <f>(VLOOKUP(B15,Language!$B:$E,4,FALSE)/VLOOKUP(B15,Language!$B:$E,3,FALSE))</f>
        <v>0.54417598269022716</v>
      </c>
      <c r="R15" t="str">
        <f>VLOOKUP(B15,Language!$AT:$AV,3,FALSE)</f>
        <v>Spanish or Spanish Creole</v>
      </c>
      <c r="S15" s="27">
        <f t="shared" si="0"/>
        <v>0.45582401730977284</v>
      </c>
      <c r="T15" s="33">
        <f>VLOOKUP(B15,Employment!$B:$E,4,FALSE)</f>
        <v>6.8000000000000005E-2</v>
      </c>
      <c r="U15" s="33">
        <f>VLOOKUP(B15,Poverty!$B:$E,4,FALSE)</f>
        <v>4.0999999999999995E-2</v>
      </c>
      <c r="V15" s="33">
        <f>VLOOKUP(B15,'Public Assistance'!$B:$F,5,FALSE)</f>
        <v>3.0501424940306554E-2</v>
      </c>
      <c r="W15" s="21">
        <f>VLOOKUP(B15,'Median Income'!$B:$E,4,FALSE)</f>
        <v>105266</v>
      </c>
      <c r="X15" s="1">
        <f>VLOOKUP(B15,'Foreign Born'!$A:$E,5,FALSE)</f>
        <v>0.34407706071227234</v>
      </c>
      <c r="Y15">
        <f>VLOOKUP($B15,'Place of Foreign Born'!$B:$AG,3,FALSE)</f>
        <v>14038</v>
      </c>
      <c r="Z15">
        <f>VLOOKUP($B15,'Place of Foreign Born'!$B:$AG,4,FALSE)</f>
        <v>2238</v>
      </c>
      <c r="AA15">
        <f>VLOOKUP($B15,'Place of Foreign Born'!$B:$AG,5,FALSE)</f>
        <v>393</v>
      </c>
      <c r="AB15">
        <f>VLOOKUP($B15,'Place of Foreign Born'!$B:$AG,6,FALSE)</f>
        <v>242</v>
      </c>
      <c r="AC15">
        <f>VLOOKUP($B15,'Place of Foreign Born'!$B:$AG,7,FALSE)</f>
        <v>727</v>
      </c>
      <c r="AD15">
        <f>VLOOKUP($B15,'Place of Foreign Born'!$B:$AG,8,FALSE)</f>
        <v>876</v>
      </c>
      <c r="AE15">
        <f>VLOOKUP($B15,'Place of Foreign Born'!$B:$AG,9,FALSE)</f>
        <v>0</v>
      </c>
      <c r="AF15" s="1">
        <f t="shared" si="1"/>
        <v>0.15942441943296765</v>
      </c>
      <c r="AG15">
        <f>VLOOKUP($B15,'Place of Foreign Born'!$B:$AG,10,FALSE)</f>
        <v>9102</v>
      </c>
      <c r="AH15">
        <f>VLOOKUP($B15,'Place of Foreign Born'!$B:$AG,11,FALSE)</f>
        <v>2688</v>
      </c>
      <c r="AI15">
        <f>VLOOKUP($B15,'Place of Foreign Born'!$B:$AG,12,FALSE)</f>
        <v>5445</v>
      </c>
      <c r="AJ15">
        <f>VLOOKUP($B15,'Place of Foreign Born'!$B:$AG,13,FALSE)</f>
        <v>682</v>
      </c>
      <c r="AK15">
        <f>VLOOKUP($B15,'Place of Foreign Born'!$B:$AG,14,FALSE)</f>
        <v>287</v>
      </c>
      <c r="AL15">
        <f>VLOOKUP($B15,'Place of Foreign Born'!$B:$AG,15,FALSE)</f>
        <v>0</v>
      </c>
      <c r="AM15" s="1">
        <f t="shared" si="2"/>
        <v>0.64838296053568889</v>
      </c>
      <c r="AN15">
        <f>VLOOKUP($B15,'Place of Foreign Born'!$B:$AG,16,FALSE)</f>
        <v>196</v>
      </c>
      <c r="AO15">
        <f>VLOOKUP($B15,'Place of Foreign Born'!$B:$AG,17,FALSE)</f>
        <v>91</v>
      </c>
      <c r="AP15">
        <f>VLOOKUP($B15,'Place of Foreign Born'!$B:$AG,18,FALSE)</f>
        <v>0</v>
      </c>
      <c r="AQ15">
        <f>VLOOKUP($B15,'Place of Foreign Born'!$B:$AG,19,FALSE)</f>
        <v>91</v>
      </c>
      <c r="AR15">
        <f>VLOOKUP($B15,'Place of Foreign Born'!$B:$AG,20,FALSE)</f>
        <v>14</v>
      </c>
      <c r="AS15">
        <f>VLOOKUP($B15,'Place of Foreign Born'!$B:$AG,21,FALSE)</f>
        <v>0</v>
      </c>
      <c r="AT15">
        <f>VLOOKUP($B15,'Place of Foreign Born'!$B:$AG,22,FALSE)</f>
        <v>0</v>
      </c>
      <c r="AU15" s="1">
        <f t="shared" si="3"/>
        <v>1.3962102863655792E-2</v>
      </c>
      <c r="AV15">
        <f>VLOOKUP($B15,'Place of Foreign Born'!$B:$AG,23,FALSE)</f>
        <v>8</v>
      </c>
      <c r="AW15">
        <f>VLOOKUP($B15,'Place of Foreign Born'!$B:$AG,24,FALSE)</f>
        <v>8</v>
      </c>
      <c r="AX15">
        <f>VLOOKUP($B15,'Place of Foreign Born'!$B:$AG,25,FALSE)</f>
        <v>0</v>
      </c>
      <c r="AY15">
        <f>VLOOKUP($B15,'Place of Foreign Born'!$B:$AG,26,FALSE)</f>
        <v>0</v>
      </c>
      <c r="AZ15" s="1">
        <f t="shared" si="4"/>
        <v>5.6988174953697106E-4</v>
      </c>
      <c r="BA15">
        <f>VLOOKUP($B15,'Place of Foreign Born'!$B:$AG,27,FALSE)</f>
        <v>2494</v>
      </c>
      <c r="BB15">
        <f>VLOOKUP($B15,'Place of Foreign Born'!$B:$AG,28,FALSE)</f>
        <v>2352</v>
      </c>
      <c r="BC15">
        <f>VLOOKUP($B15,'Place of Foreign Born'!$B:$AG,29,FALSE)</f>
        <v>383</v>
      </c>
      <c r="BD15">
        <f>VLOOKUP($B15,'Place of Foreign Born'!$B:$AG,30,FALSE)</f>
        <v>519</v>
      </c>
      <c r="BE15">
        <f>VLOOKUP($B15,'Place of Foreign Born'!$B:$AG,31,FALSE)</f>
        <v>1450</v>
      </c>
      <c r="BF15">
        <f>VLOOKUP($B15,'Place of Foreign Born'!$B:$AG,32,FALSE)</f>
        <v>142</v>
      </c>
      <c r="BG15" s="1">
        <f t="shared" si="5"/>
        <v>0.17766063541815075</v>
      </c>
    </row>
    <row r="16" spans="1:59" x14ac:dyDescent="0.25">
      <c r="A16" t="str">
        <f>VLOOKUP(B16,'List of ZIP Codes'!$A:$C,2,FALSE)</f>
        <v>Nassau</v>
      </c>
      <c r="B16">
        <v>11042</v>
      </c>
      <c r="C16">
        <f>VLOOKUP(B16,'Total Population'!$B:$D,3,FALSE)</f>
        <v>542</v>
      </c>
      <c r="D16" s="1">
        <f>VLOOKUP(B16,Race!$B:$Q,5,FALSE)</f>
        <v>0.6162361623616236</v>
      </c>
      <c r="E16" s="1">
        <f>VLOOKUP(B16,Race!$B:$Q,7,FALSE)</f>
        <v>0.33025830258302585</v>
      </c>
      <c r="F16" s="1">
        <f>VLOOKUP(B16,Race!$B:$Q,9,FALSE)</f>
        <v>0</v>
      </c>
      <c r="G16" s="1">
        <f>VLOOKUP(B16,Race!$B:$Q,11,FALSE)</f>
        <v>2.5830258302583026E-2</v>
      </c>
      <c r="H16" s="1">
        <f>VLOOKUP(B16,Race!$B:$Q,13,FALSE)</f>
        <v>0</v>
      </c>
      <c r="I16" s="1">
        <f>VLOOKUP(B16,Race!$B:$Q,16,FALSE)</f>
        <v>2.7675276752767528E-2</v>
      </c>
      <c r="J16" s="27">
        <f>VLOOKUP(B16,Ethnicity!$B:$H,5,FALSE)</f>
        <v>0.91512915129151295</v>
      </c>
      <c r="K16" s="1">
        <f>VLOOKUP(B16,Ethnicity!$B:$H,7,FALSE)</f>
        <v>8.4870848708487087E-2</v>
      </c>
      <c r="L16" s="44">
        <f>VLOOKUP($B16,'Median Age'!$B:$F,3,FALSE)</f>
        <v>81.5</v>
      </c>
      <c r="M16" s="44">
        <f>VLOOKUP($B16,'Median Age'!$B:$F,4,FALSE)</f>
        <v>79</v>
      </c>
      <c r="N16" s="44">
        <f>VLOOKUP($B16,'Median Age'!$B:$F,5,FALSE)</f>
        <v>84.1</v>
      </c>
      <c r="O16" s="1">
        <f>VLOOKUP($B16,Education!$B:$F,3,FALSE)</f>
        <v>0.79200000000000004</v>
      </c>
      <c r="P16" s="1">
        <f>VLOOKUP($B16,Education!$B:$F,4,FALSE)</f>
        <v>0.20799999999999996</v>
      </c>
      <c r="Q16" s="1">
        <f>(VLOOKUP(B16,Language!$B:$E,4,FALSE)/VLOOKUP(B16,Language!$B:$E,3,FALSE))</f>
        <v>0.64022140221402213</v>
      </c>
      <c r="R16" t="str">
        <f>VLOOKUP(B16,Language!$AT:$AV,3,FALSE)</f>
        <v>French Creole</v>
      </c>
      <c r="S16" s="27">
        <f t="shared" si="0"/>
        <v>0.35977859778597787</v>
      </c>
      <c r="T16" s="33" t="s">
        <v>945</v>
      </c>
      <c r="U16" s="33" t="s">
        <v>945</v>
      </c>
      <c r="V16" s="33" t="s">
        <v>945</v>
      </c>
      <c r="W16" s="21" t="str">
        <f>VLOOKUP(B16,'Median Income'!$B:$E,4,FALSE)</f>
        <v>-</v>
      </c>
      <c r="X16" s="1">
        <f>VLOOKUP(B16,'Foreign Born'!$A:$E,5,FALSE)</f>
        <v>0.15867158671586715</v>
      </c>
      <c r="Y16">
        <f>VLOOKUP($B16,'Place of Foreign Born'!$B:$AG,3,FALSE)</f>
        <v>86</v>
      </c>
      <c r="Z16">
        <f>VLOOKUP($B16,'Place of Foreign Born'!$B:$AG,4,FALSE)</f>
        <v>16</v>
      </c>
      <c r="AA16">
        <f>VLOOKUP($B16,'Place of Foreign Born'!$B:$AG,5,FALSE)</f>
        <v>0</v>
      </c>
      <c r="AB16">
        <f>VLOOKUP($B16,'Place of Foreign Born'!$B:$AG,6,FALSE)</f>
        <v>0</v>
      </c>
      <c r="AC16">
        <f>VLOOKUP($B16,'Place of Foreign Born'!$B:$AG,7,FALSE)</f>
        <v>8</v>
      </c>
      <c r="AD16">
        <f>VLOOKUP($B16,'Place of Foreign Born'!$B:$AG,8,FALSE)</f>
        <v>8</v>
      </c>
      <c r="AE16">
        <f>VLOOKUP($B16,'Place of Foreign Born'!$B:$AG,9,FALSE)</f>
        <v>0</v>
      </c>
      <c r="AF16" s="1">
        <f t="shared" si="1"/>
        <v>0.18604651162790697</v>
      </c>
      <c r="AG16">
        <f>VLOOKUP($B16,'Place of Foreign Born'!$B:$AG,10,FALSE)</f>
        <v>7</v>
      </c>
      <c r="AH16">
        <f>VLOOKUP($B16,'Place of Foreign Born'!$B:$AG,11,FALSE)</f>
        <v>7</v>
      </c>
      <c r="AI16">
        <f>VLOOKUP($B16,'Place of Foreign Born'!$B:$AG,12,FALSE)</f>
        <v>0</v>
      </c>
      <c r="AJ16">
        <f>VLOOKUP($B16,'Place of Foreign Born'!$B:$AG,13,FALSE)</f>
        <v>0</v>
      </c>
      <c r="AK16">
        <f>VLOOKUP($B16,'Place of Foreign Born'!$B:$AG,14,FALSE)</f>
        <v>0</v>
      </c>
      <c r="AL16">
        <f>VLOOKUP($B16,'Place of Foreign Born'!$B:$AG,15,FALSE)</f>
        <v>0</v>
      </c>
      <c r="AM16" s="1">
        <f t="shared" si="2"/>
        <v>8.1395348837209308E-2</v>
      </c>
      <c r="AN16">
        <f>VLOOKUP($B16,'Place of Foreign Born'!$B:$AG,16,FALSE)</f>
        <v>0</v>
      </c>
      <c r="AO16">
        <f>VLOOKUP($B16,'Place of Foreign Born'!$B:$AG,17,FALSE)</f>
        <v>0</v>
      </c>
      <c r="AP16">
        <f>VLOOKUP($B16,'Place of Foreign Born'!$B:$AG,18,FALSE)</f>
        <v>0</v>
      </c>
      <c r="AQ16">
        <f>VLOOKUP($B16,'Place of Foreign Born'!$B:$AG,19,FALSE)</f>
        <v>0</v>
      </c>
      <c r="AR16">
        <f>VLOOKUP($B16,'Place of Foreign Born'!$B:$AG,20,FALSE)</f>
        <v>0</v>
      </c>
      <c r="AS16">
        <f>VLOOKUP($B16,'Place of Foreign Born'!$B:$AG,21,FALSE)</f>
        <v>0</v>
      </c>
      <c r="AT16">
        <f>VLOOKUP($B16,'Place of Foreign Born'!$B:$AG,22,FALSE)</f>
        <v>0</v>
      </c>
      <c r="AU16" s="1">
        <f t="shared" si="3"/>
        <v>0</v>
      </c>
      <c r="AV16">
        <f>VLOOKUP($B16,'Place of Foreign Born'!$B:$AG,23,FALSE)</f>
        <v>0</v>
      </c>
      <c r="AW16">
        <f>VLOOKUP($B16,'Place of Foreign Born'!$B:$AG,24,FALSE)</f>
        <v>0</v>
      </c>
      <c r="AX16">
        <f>VLOOKUP($B16,'Place of Foreign Born'!$B:$AG,25,FALSE)</f>
        <v>0</v>
      </c>
      <c r="AY16">
        <f>VLOOKUP($B16,'Place of Foreign Born'!$B:$AG,26,FALSE)</f>
        <v>0</v>
      </c>
      <c r="AZ16" s="1">
        <f t="shared" si="4"/>
        <v>0</v>
      </c>
      <c r="BA16">
        <f>VLOOKUP($B16,'Place of Foreign Born'!$B:$AG,27,FALSE)</f>
        <v>63</v>
      </c>
      <c r="BB16">
        <f>VLOOKUP($B16,'Place of Foreign Born'!$B:$AG,28,FALSE)</f>
        <v>63</v>
      </c>
      <c r="BC16">
        <f>VLOOKUP($B16,'Place of Foreign Born'!$B:$AG,29,FALSE)</f>
        <v>56</v>
      </c>
      <c r="BD16">
        <f>VLOOKUP($B16,'Place of Foreign Born'!$B:$AG,30,FALSE)</f>
        <v>0</v>
      </c>
      <c r="BE16">
        <f>VLOOKUP($B16,'Place of Foreign Born'!$B:$AG,31,FALSE)</f>
        <v>7</v>
      </c>
      <c r="BF16">
        <f>VLOOKUP($B16,'Place of Foreign Born'!$B:$AG,32,FALSE)</f>
        <v>0</v>
      </c>
      <c r="BG16" s="1">
        <f t="shared" si="5"/>
        <v>0.73255813953488369</v>
      </c>
    </row>
    <row r="17" spans="1:59" x14ac:dyDescent="0.25">
      <c r="A17" t="str">
        <f>VLOOKUP(B17,'List of ZIP Codes'!$A:$C,2,FALSE)</f>
        <v>Nassau</v>
      </c>
      <c r="B17">
        <v>11050</v>
      </c>
      <c r="C17">
        <f>VLOOKUP(B17,'Total Population'!$B:$D,3,FALSE)</f>
        <v>30583</v>
      </c>
      <c r="D17" s="1">
        <f>VLOOKUP(B17,Race!$B:$Q,5,FALSE)</f>
        <v>0.82830330575810096</v>
      </c>
      <c r="E17" s="1">
        <f>VLOOKUP(B17,Race!$B:$Q,7,FALSE)</f>
        <v>2.3379001406009875E-2</v>
      </c>
      <c r="F17" s="1">
        <f>VLOOKUP(B17,Race!$B:$Q,9,FALSE)</f>
        <v>0</v>
      </c>
      <c r="G17" s="1">
        <f>VLOOKUP(B17,Race!$B:$Q,11,FALSE)</f>
        <v>8.4556779910407748E-2</v>
      </c>
      <c r="H17" s="1">
        <f>VLOOKUP(B17,Race!$B:$Q,13,FALSE)</f>
        <v>0</v>
      </c>
      <c r="I17" s="1">
        <f>VLOOKUP(B17,Race!$B:$Q,16,FALSE)</f>
        <v>6.3760912925481472E-2</v>
      </c>
      <c r="J17" s="27">
        <f>VLOOKUP(B17,Ethnicity!$B:$H,5,FALSE)</f>
        <v>0.86721381159467681</v>
      </c>
      <c r="K17" s="1">
        <f>VLOOKUP(B17,Ethnicity!$B:$H,7,FALSE)</f>
        <v>0.13278618840532322</v>
      </c>
      <c r="L17" s="44">
        <f>VLOOKUP($B17,'Median Age'!$B:$F,3,FALSE)</f>
        <v>42.8</v>
      </c>
      <c r="M17" s="44">
        <f>VLOOKUP($B17,'Median Age'!$B:$F,4,FALSE)</f>
        <v>39.799999999999997</v>
      </c>
      <c r="N17" s="44">
        <f>VLOOKUP($B17,'Median Age'!$B:$F,5,FALSE)</f>
        <v>45.2</v>
      </c>
      <c r="O17" s="1">
        <f>VLOOKUP($B17,Education!$B:$F,3,FALSE)</f>
        <v>0.93599999999999994</v>
      </c>
      <c r="P17" s="1">
        <f>VLOOKUP($B17,Education!$B:$F,4,FALSE)</f>
        <v>6.4000000000000057E-2</v>
      </c>
      <c r="Q17" s="1">
        <f>(VLOOKUP(B17,Language!$B:$E,4,FALSE)/VLOOKUP(B17,Language!$B:$E,3,FALSE))</f>
        <v>0.71893973562779723</v>
      </c>
      <c r="R17" t="str">
        <f>VLOOKUP(B17,Language!$AT:$AV,3,FALSE)</f>
        <v>Spanish or Spanish Creole</v>
      </c>
      <c r="S17" s="27">
        <f t="shared" si="0"/>
        <v>0.28106026437220277</v>
      </c>
      <c r="T17" s="33">
        <f>VLOOKUP(B17,Employment!$B:$E,4,FALSE)</f>
        <v>7.400000000000001E-2</v>
      </c>
      <c r="U17" s="33">
        <f>VLOOKUP(B17,Poverty!$B:$E,4,FALSE)</f>
        <v>4.4000000000000004E-2</v>
      </c>
      <c r="V17" s="33">
        <f>VLOOKUP(B17,'Public Assistance'!$B:$F,5,FALSE)</f>
        <v>2.2900072411296161E-2</v>
      </c>
      <c r="W17" s="21">
        <f>VLOOKUP(B17,'Median Income'!$B:$E,4,FALSE)</f>
        <v>106682</v>
      </c>
      <c r="X17" s="1">
        <f>VLOOKUP(B17,'Foreign Born'!$A:$E,5,FALSE)</f>
        <v>0.22940849491547591</v>
      </c>
      <c r="Y17">
        <f>VLOOKUP($B17,'Place of Foreign Born'!$B:$AG,3,FALSE)</f>
        <v>7016</v>
      </c>
      <c r="Z17">
        <f>VLOOKUP($B17,'Place of Foreign Born'!$B:$AG,4,FALSE)</f>
        <v>1806</v>
      </c>
      <c r="AA17">
        <f>VLOOKUP($B17,'Place of Foreign Born'!$B:$AG,5,FALSE)</f>
        <v>386</v>
      </c>
      <c r="AB17">
        <f>VLOOKUP($B17,'Place of Foreign Born'!$B:$AG,6,FALSE)</f>
        <v>474</v>
      </c>
      <c r="AC17">
        <f>VLOOKUP($B17,'Place of Foreign Born'!$B:$AG,7,FALSE)</f>
        <v>489</v>
      </c>
      <c r="AD17">
        <f>VLOOKUP($B17,'Place of Foreign Born'!$B:$AG,8,FALSE)</f>
        <v>457</v>
      </c>
      <c r="AE17">
        <f>VLOOKUP($B17,'Place of Foreign Born'!$B:$AG,9,FALSE)</f>
        <v>0</v>
      </c>
      <c r="AF17" s="1">
        <f t="shared" si="1"/>
        <v>0.2574116305587229</v>
      </c>
      <c r="AG17">
        <f>VLOOKUP($B17,'Place of Foreign Born'!$B:$AG,10,FALSE)</f>
        <v>2086</v>
      </c>
      <c r="AH17">
        <f>VLOOKUP($B17,'Place of Foreign Born'!$B:$AG,11,FALSE)</f>
        <v>1370</v>
      </c>
      <c r="AI17">
        <f>VLOOKUP($B17,'Place of Foreign Born'!$B:$AG,12,FALSE)</f>
        <v>388</v>
      </c>
      <c r="AJ17">
        <f>VLOOKUP($B17,'Place of Foreign Born'!$B:$AG,13,FALSE)</f>
        <v>109</v>
      </c>
      <c r="AK17">
        <f>VLOOKUP($B17,'Place of Foreign Born'!$B:$AG,14,FALSE)</f>
        <v>219</v>
      </c>
      <c r="AL17">
        <f>VLOOKUP($B17,'Place of Foreign Born'!$B:$AG,15,FALSE)</f>
        <v>0</v>
      </c>
      <c r="AM17" s="1">
        <f t="shared" si="2"/>
        <v>0.29732041049030788</v>
      </c>
      <c r="AN17">
        <f>VLOOKUP($B17,'Place of Foreign Born'!$B:$AG,16,FALSE)</f>
        <v>166</v>
      </c>
      <c r="AO17">
        <f>VLOOKUP($B17,'Place of Foreign Born'!$B:$AG,17,FALSE)</f>
        <v>3</v>
      </c>
      <c r="AP17">
        <f>VLOOKUP($B17,'Place of Foreign Born'!$B:$AG,18,FALSE)</f>
        <v>24</v>
      </c>
      <c r="AQ17">
        <f>VLOOKUP($B17,'Place of Foreign Born'!$B:$AG,19,FALSE)</f>
        <v>43</v>
      </c>
      <c r="AR17">
        <f>VLOOKUP($B17,'Place of Foreign Born'!$B:$AG,20,FALSE)</f>
        <v>96</v>
      </c>
      <c r="AS17">
        <f>VLOOKUP($B17,'Place of Foreign Born'!$B:$AG,21,FALSE)</f>
        <v>0</v>
      </c>
      <c r="AT17">
        <f>VLOOKUP($B17,'Place of Foreign Born'!$B:$AG,22,FALSE)</f>
        <v>0</v>
      </c>
      <c r="AU17" s="1">
        <f t="shared" si="3"/>
        <v>2.3660205245153935E-2</v>
      </c>
      <c r="AV17">
        <f>VLOOKUP($B17,'Place of Foreign Born'!$B:$AG,23,FALSE)</f>
        <v>24</v>
      </c>
      <c r="AW17">
        <f>VLOOKUP($B17,'Place of Foreign Born'!$B:$AG,24,FALSE)</f>
        <v>24</v>
      </c>
      <c r="AX17">
        <f>VLOOKUP($B17,'Place of Foreign Born'!$B:$AG,25,FALSE)</f>
        <v>0</v>
      </c>
      <c r="AY17">
        <f>VLOOKUP($B17,'Place of Foreign Born'!$B:$AG,26,FALSE)</f>
        <v>0</v>
      </c>
      <c r="AZ17" s="1">
        <f t="shared" si="4"/>
        <v>3.4207525655644243E-3</v>
      </c>
      <c r="BA17">
        <f>VLOOKUP($B17,'Place of Foreign Born'!$B:$AG,27,FALSE)</f>
        <v>2934</v>
      </c>
      <c r="BB17">
        <f>VLOOKUP($B17,'Place of Foreign Born'!$B:$AG,28,FALSE)</f>
        <v>2802</v>
      </c>
      <c r="BC17">
        <f>VLOOKUP($B17,'Place of Foreign Born'!$B:$AG,29,FALSE)</f>
        <v>145</v>
      </c>
      <c r="BD17">
        <f>VLOOKUP($B17,'Place of Foreign Born'!$B:$AG,30,FALSE)</f>
        <v>1162</v>
      </c>
      <c r="BE17">
        <f>VLOOKUP($B17,'Place of Foreign Born'!$B:$AG,31,FALSE)</f>
        <v>1495</v>
      </c>
      <c r="BF17">
        <f>VLOOKUP($B17,'Place of Foreign Born'!$B:$AG,32,FALSE)</f>
        <v>132</v>
      </c>
      <c r="BG17" s="1">
        <f t="shared" si="5"/>
        <v>0.41818700114025087</v>
      </c>
    </row>
    <row r="18" spans="1:59" x14ac:dyDescent="0.25">
      <c r="A18" t="str">
        <f>VLOOKUP(B18,'List of ZIP Codes'!$A:$C,2,FALSE)</f>
        <v>Nassau</v>
      </c>
      <c r="B18">
        <v>11096</v>
      </c>
      <c r="C18">
        <f>VLOOKUP(B18,'Total Population'!$B:$D,3,FALSE)</f>
        <v>7884</v>
      </c>
      <c r="D18" s="1">
        <f>VLOOKUP(B18,Race!$B:$Q,5,FALSE)</f>
        <v>0.31722475900558095</v>
      </c>
      <c r="E18" s="1">
        <f>VLOOKUP(B18,Race!$B:$Q,7,FALSE)</f>
        <v>0.28817858954845255</v>
      </c>
      <c r="F18" s="1">
        <f>VLOOKUP(B18,Race!$B:$Q,9,FALSE)</f>
        <v>0</v>
      </c>
      <c r="G18" s="1">
        <f>VLOOKUP(B18,Race!$B:$Q,11,FALSE)</f>
        <v>4.9594114662607811E-2</v>
      </c>
      <c r="H18" s="1">
        <f>VLOOKUP(B18,Race!$B:$Q,13,FALSE)</f>
        <v>0</v>
      </c>
      <c r="I18" s="1">
        <f>VLOOKUP(B18,Race!$B:$Q,16,FALSE)</f>
        <v>0.34500253678335868</v>
      </c>
      <c r="J18" s="27">
        <f>VLOOKUP(B18,Ethnicity!$B:$H,5,FALSE)</f>
        <v>0.5579654997463217</v>
      </c>
      <c r="K18" s="1">
        <f>VLOOKUP(B18,Ethnicity!$B:$H,7,FALSE)</f>
        <v>0.44203450025367835</v>
      </c>
      <c r="L18" s="44">
        <f>VLOOKUP($B18,'Median Age'!$B:$F,3,FALSE)</f>
        <v>33.200000000000003</v>
      </c>
      <c r="M18" s="44">
        <f>VLOOKUP($B18,'Median Age'!$B:$F,4,FALSE)</f>
        <v>28.9</v>
      </c>
      <c r="N18" s="44">
        <f>VLOOKUP($B18,'Median Age'!$B:$F,5,FALSE)</f>
        <v>38.799999999999997</v>
      </c>
      <c r="O18" s="1">
        <f>VLOOKUP($B18,Education!$B:$F,3,FALSE)</f>
        <v>0.753</v>
      </c>
      <c r="P18" s="1">
        <f>VLOOKUP($B18,Education!$B:$F,4,FALSE)</f>
        <v>0.247</v>
      </c>
      <c r="Q18" s="1">
        <f>(VLOOKUP(B18,Language!$B:$E,4,FALSE)/VLOOKUP(B18,Language!$B:$E,3,FALSE))</f>
        <v>0.57086128988087093</v>
      </c>
      <c r="R18" t="str">
        <f>VLOOKUP(B18,Language!$AT:$AV,3,FALSE)</f>
        <v>Spanish or Spanish Creole</v>
      </c>
      <c r="S18" s="27">
        <f t="shared" si="0"/>
        <v>0.42913871011912907</v>
      </c>
      <c r="T18" s="33">
        <f>VLOOKUP(B18,Employment!$B:$E,4,FALSE)</f>
        <v>0.12</v>
      </c>
      <c r="U18" s="33">
        <f>VLOOKUP(B18,Poverty!$B:$E,4,FALSE)</f>
        <v>0.17399999999999999</v>
      </c>
      <c r="V18" s="33">
        <f>VLOOKUP(B18,'Public Assistance'!$B:$F,5,FALSE)</f>
        <v>0.15622489959839359</v>
      </c>
      <c r="W18" s="21">
        <f>VLOOKUP(B18,'Median Income'!$B:$E,4,FALSE)</f>
        <v>55222</v>
      </c>
      <c r="X18" s="1">
        <f>VLOOKUP(B18,'Foreign Born'!$A:$E,5,FALSE)</f>
        <v>0.33625063419583967</v>
      </c>
      <c r="Y18">
        <f>VLOOKUP($B18,'Place of Foreign Born'!$B:$AG,3,FALSE)</f>
        <v>2651</v>
      </c>
      <c r="Z18">
        <f>VLOOKUP($B18,'Place of Foreign Born'!$B:$AG,4,FALSE)</f>
        <v>127</v>
      </c>
      <c r="AA18">
        <f>VLOOKUP($B18,'Place of Foreign Born'!$B:$AG,5,FALSE)</f>
        <v>33</v>
      </c>
      <c r="AB18">
        <f>VLOOKUP($B18,'Place of Foreign Born'!$B:$AG,6,FALSE)</f>
        <v>0</v>
      </c>
      <c r="AC18">
        <f>VLOOKUP($B18,'Place of Foreign Born'!$B:$AG,7,FALSE)</f>
        <v>87</v>
      </c>
      <c r="AD18">
        <f>VLOOKUP($B18,'Place of Foreign Born'!$B:$AG,8,FALSE)</f>
        <v>7</v>
      </c>
      <c r="AE18">
        <f>VLOOKUP($B18,'Place of Foreign Born'!$B:$AG,9,FALSE)</f>
        <v>0</v>
      </c>
      <c r="AF18" s="1">
        <f t="shared" si="1"/>
        <v>4.7906450396076952E-2</v>
      </c>
      <c r="AG18">
        <f>VLOOKUP($B18,'Place of Foreign Born'!$B:$AG,10,FALSE)</f>
        <v>253</v>
      </c>
      <c r="AH18">
        <f>VLOOKUP($B18,'Place of Foreign Born'!$B:$AG,11,FALSE)</f>
        <v>21</v>
      </c>
      <c r="AI18">
        <f>VLOOKUP($B18,'Place of Foreign Born'!$B:$AG,12,FALSE)</f>
        <v>185</v>
      </c>
      <c r="AJ18">
        <f>VLOOKUP($B18,'Place of Foreign Born'!$B:$AG,13,FALSE)</f>
        <v>33</v>
      </c>
      <c r="AK18">
        <f>VLOOKUP($B18,'Place of Foreign Born'!$B:$AG,14,FALSE)</f>
        <v>14</v>
      </c>
      <c r="AL18">
        <f>VLOOKUP($B18,'Place of Foreign Born'!$B:$AG,15,FALSE)</f>
        <v>0</v>
      </c>
      <c r="AM18" s="1">
        <f t="shared" si="2"/>
        <v>9.5435684647302899E-2</v>
      </c>
      <c r="AN18">
        <f>VLOOKUP($B18,'Place of Foreign Born'!$B:$AG,16,FALSE)</f>
        <v>0</v>
      </c>
      <c r="AO18">
        <f>VLOOKUP($B18,'Place of Foreign Born'!$B:$AG,17,FALSE)</f>
        <v>0</v>
      </c>
      <c r="AP18">
        <f>VLOOKUP($B18,'Place of Foreign Born'!$B:$AG,18,FALSE)</f>
        <v>0</v>
      </c>
      <c r="AQ18">
        <f>VLOOKUP($B18,'Place of Foreign Born'!$B:$AG,19,FALSE)</f>
        <v>0</v>
      </c>
      <c r="AR18">
        <f>VLOOKUP($B18,'Place of Foreign Born'!$B:$AG,20,FALSE)</f>
        <v>0</v>
      </c>
      <c r="AS18">
        <f>VLOOKUP($B18,'Place of Foreign Born'!$B:$AG,21,FALSE)</f>
        <v>0</v>
      </c>
      <c r="AT18">
        <f>VLOOKUP($B18,'Place of Foreign Born'!$B:$AG,22,FALSE)</f>
        <v>0</v>
      </c>
      <c r="AU18" s="1">
        <f t="shared" si="3"/>
        <v>0</v>
      </c>
      <c r="AV18">
        <f>VLOOKUP($B18,'Place of Foreign Born'!$B:$AG,23,FALSE)</f>
        <v>0</v>
      </c>
      <c r="AW18">
        <f>VLOOKUP($B18,'Place of Foreign Born'!$B:$AG,24,FALSE)</f>
        <v>0</v>
      </c>
      <c r="AX18">
        <f>VLOOKUP($B18,'Place of Foreign Born'!$B:$AG,25,FALSE)</f>
        <v>0</v>
      </c>
      <c r="AY18">
        <f>VLOOKUP($B18,'Place of Foreign Born'!$B:$AG,26,FALSE)</f>
        <v>0</v>
      </c>
      <c r="AZ18" s="1">
        <f t="shared" si="4"/>
        <v>0</v>
      </c>
      <c r="BA18">
        <f>VLOOKUP($B18,'Place of Foreign Born'!$B:$AG,27,FALSE)</f>
        <v>2271</v>
      </c>
      <c r="BB18">
        <f>VLOOKUP($B18,'Place of Foreign Born'!$B:$AG,28,FALSE)</f>
        <v>2271</v>
      </c>
      <c r="BC18">
        <f>VLOOKUP($B18,'Place of Foreign Born'!$B:$AG,29,FALSE)</f>
        <v>422</v>
      </c>
      <c r="BD18">
        <f>VLOOKUP($B18,'Place of Foreign Born'!$B:$AG,30,FALSE)</f>
        <v>1443</v>
      </c>
      <c r="BE18">
        <f>VLOOKUP($B18,'Place of Foreign Born'!$B:$AG,31,FALSE)</f>
        <v>406</v>
      </c>
      <c r="BF18">
        <f>VLOOKUP($B18,'Place of Foreign Born'!$B:$AG,32,FALSE)</f>
        <v>0</v>
      </c>
      <c r="BG18" s="1">
        <f t="shared" si="5"/>
        <v>0.85665786495662011</v>
      </c>
    </row>
    <row r="19" spans="1:59" x14ac:dyDescent="0.25">
      <c r="A19" t="str">
        <f>VLOOKUP(B19,'List of ZIP Codes'!$A:$C,2,FALSE)</f>
        <v>Nassau</v>
      </c>
      <c r="B19">
        <v>11501</v>
      </c>
      <c r="C19">
        <f>VLOOKUP(B19,'Total Population'!$B:$D,3,FALSE)</f>
        <v>19155</v>
      </c>
      <c r="D19" s="1">
        <f>VLOOKUP(B19,Race!$B:$Q,5,FALSE)</f>
        <v>0.79571913338553901</v>
      </c>
      <c r="E19" s="1">
        <f>VLOOKUP(B19,Race!$B:$Q,7,FALSE)</f>
        <v>1.3103628295484207E-2</v>
      </c>
      <c r="F19" s="1">
        <f>VLOOKUP(B19,Race!$B:$Q,9,FALSE)</f>
        <v>1.0441138084051162E-3</v>
      </c>
      <c r="G19" s="1">
        <f>VLOOKUP(B19,Race!$B:$Q,11,FALSE)</f>
        <v>8.358131036282955E-2</v>
      </c>
      <c r="H19" s="1">
        <f>VLOOKUP(B19,Race!$B:$Q,13,FALSE)</f>
        <v>0</v>
      </c>
      <c r="I19" s="1">
        <f>VLOOKUP(B19,Race!$B:$Q,16,FALSE)</f>
        <v>0.1065518141477421</v>
      </c>
      <c r="J19" s="27">
        <f>VLOOKUP(B19,Ethnicity!$B:$H,5,FALSE)</f>
        <v>0.78193683111459145</v>
      </c>
      <c r="K19" s="1">
        <f>VLOOKUP(B19,Ethnicity!$B:$H,7,FALSE)</f>
        <v>0.2180631688854085</v>
      </c>
      <c r="L19" s="44">
        <f>VLOOKUP($B19,'Median Age'!$B:$F,3,FALSE)</f>
        <v>41.8</v>
      </c>
      <c r="M19" s="44">
        <f>VLOOKUP($B19,'Median Age'!$B:$F,4,FALSE)</f>
        <v>40.5</v>
      </c>
      <c r="N19" s="44">
        <f>VLOOKUP($B19,'Median Age'!$B:$F,5,FALSE)</f>
        <v>43</v>
      </c>
      <c r="O19" s="1">
        <f>VLOOKUP($B19,Education!$B:$F,3,FALSE)</f>
        <v>0.85099999999999998</v>
      </c>
      <c r="P19" s="1">
        <f>VLOOKUP($B19,Education!$B:$F,4,FALSE)</f>
        <v>0.14900000000000002</v>
      </c>
      <c r="Q19" s="1">
        <f>(VLOOKUP(B19,Language!$B:$E,4,FALSE)/VLOOKUP(B19,Language!$B:$E,3,FALSE))</f>
        <v>0.57588300220750555</v>
      </c>
      <c r="R19" t="str">
        <f>VLOOKUP(B19,Language!$AT:$AV,3,FALSE)</f>
        <v>Spanish or Spanish Creole</v>
      </c>
      <c r="S19" s="27">
        <f t="shared" si="0"/>
        <v>0.42411699779249445</v>
      </c>
      <c r="T19" s="33">
        <f>VLOOKUP(B19,Employment!$B:$E,4,FALSE)</f>
        <v>4.5999999999999999E-2</v>
      </c>
      <c r="U19" s="33">
        <f>VLOOKUP(B19,Poverty!$B:$E,4,FALSE)</f>
        <v>5.5999999999999994E-2</v>
      </c>
      <c r="V19" s="33">
        <f>VLOOKUP(B19,'Public Assistance'!$B:$F,5,FALSE)</f>
        <v>2.8930647559821551E-2</v>
      </c>
      <c r="W19" s="21">
        <f>VLOOKUP(B19,'Median Income'!$B:$E,4,FALSE)</f>
        <v>81930</v>
      </c>
      <c r="X19" s="1">
        <f>VLOOKUP(B19,'Foreign Born'!$A:$E,5,FALSE)</f>
        <v>0.31219002871312973</v>
      </c>
      <c r="Y19">
        <f>VLOOKUP($B19,'Place of Foreign Born'!$B:$AG,3,FALSE)</f>
        <v>5980</v>
      </c>
      <c r="Z19">
        <f>VLOOKUP($B19,'Place of Foreign Born'!$B:$AG,4,FALSE)</f>
        <v>1882</v>
      </c>
      <c r="AA19">
        <f>VLOOKUP($B19,'Place of Foreign Born'!$B:$AG,5,FALSE)</f>
        <v>76</v>
      </c>
      <c r="AB19">
        <f>VLOOKUP($B19,'Place of Foreign Born'!$B:$AG,6,FALSE)</f>
        <v>138</v>
      </c>
      <c r="AC19">
        <f>VLOOKUP($B19,'Place of Foreign Born'!$B:$AG,7,FALSE)</f>
        <v>1549</v>
      </c>
      <c r="AD19">
        <f>VLOOKUP($B19,'Place of Foreign Born'!$B:$AG,8,FALSE)</f>
        <v>96</v>
      </c>
      <c r="AE19">
        <f>VLOOKUP($B19,'Place of Foreign Born'!$B:$AG,9,FALSE)</f>
        <v>23</v>
      </c>
      <c r="AF19" s="1">
        <f t="shared" si="1"/>
        <v>0.31471571906354517</v>
      </c>
      <c r="AG19">
        <f>VLOOKUP($B19,'Place of Foreign Born'!$B:$AG,10,FALSE)</f>
        <v>1490</v>
      </c>
      <c r="AH19">
        <f>VLOOKUP($B19,'Place of Foreign Born'!$B:$AG,11,FALSE)</f>
        <v>396</v>
      </c>
      <c r="AI19">
        <f>VLOOKUP($B19,'Place of Foreign Born'!$B:$AG,12,FALSE)</f>
        <v>585</v>
      </c>
      <c r="AJ19">
        <f>VLOOKUP($B19,'Place of Foreign Born'!$B:$AG,13,FALSE)</f>
        <v>342</v>
      </c>
      <c r="AK19">
        <f>VLOOKUP($B19,'Place of Foreign Born'!$B:$AG,14,FALSE)</f>
        <v>167</v>
      </c>
      <c r="AL19">
        <f>VLOOKUP($B19,'Place of Foreign Born'!$B:$AG,15,FALSE)</f>
        <v>0</v>
      </c>
      <c r="AM19" s="1">
        <f t="shared" si="2"/>
        <v>0.24916387959866221</v>
      </c>
      <c r="AN19">
        <f>VLOOKUP($B19,'Place of Foreign Born'!$B:$AG,16,FALSE)</f>
        <v>9</v>
      </c>
      <c r="AO19">
        <f>VLOOKUP($B19,'Place of Foreign Born'!$B:$AG,17,FALSE)</f>
        <v>0</v>
      </c>
      <c r="AP19">
        <f>VLOOKUP($B19,'Place of Foreign Born'!$B:$AG,18,FALSE)</f>
        <v>0</v>
      </c>
      <c r="AQ19">
        <f>VLOOKUP($B19,'Place of Foreign Born'!$B:$AG,19,FALSE)</f>
        <v>9</v>
      </c>
      <c r="AR19">
        <f>VLOOKUP($B19,'Place of Foreign Born'!$B:$AG,20,FALSE)</f>
        <v>0</v>
      </c>
      <c r="AS19">
        <f>VLOOKUP($B19,'Place of Foreign Born'!$B:$AG,21,FALSE)</f>
        <v>0</v>
      </c>
      <c r="AT19">
        <f>VLOOKUP($B19,'Place of Foreign Born'!$B:$AG,22,FALSE)</f>
        <v>0</v>
      </c>
      <c r="AU19" s="1">
        <f t="shared" si="3"/>
        <v>1.5050167224080267E-3</v>
      </c>
      <c r="AV19">
        <f>VLOOKUP($B19,'Place of Foreign Born'!$B:$AG,23,FALSE)</f>
        <v>23</v>
      </c>
      <c r="AW19">
        <f>VLOOKUP($B19,'Place of Foreign Born'!$B:$AG,24,FALSE)</f>
        <v>23</v>
      </c>
      <c r="AX19">
        <f>VLOOKUP($B19,'Place of Foreign Born'!$B:$AG,25,FALSE)</f>
        <v>0</v>
      </c>
      <c r="AY19">
        <f>VLOOKUP($B19,'Place of Foreign Born'!$B:$AG,26,FALSE)</f>
        <v>0</v>
      </c>
      <c r="AZ19" s="1">
        <f t="shared" si="4"/>
        <v>3.8461538461538464E-3</v>
      </c>
      <c r="BA19">
        <f>VLOOKUP($B19,'Place of Foreign Born'!$B:$AG,27,FALSE)</f>
        <v>2576</v>
      </c>
      <c r="BB19">
        <f>VLOOKUP($B19,'Place of Foreign Born'!$B:$AG,28,FALSE)</f>
        <v>2477</v>
      </c>
      <c r="BC19">
        <f>VLOOKUP($B19,'Place of Foreign Born'!$B:$AG,29,FALSE)</f>
        <v>341</v>
      </c>
      <c r="BD19">
        <f>VLOOKUP($B19,'Place of Foreign Born'!$B:$AG,30,FALSE)</f>
        <v>1045</v>
      </c>
      <c r="BE19">
        <f>VLOOKUP($B19,'Place of Foreign Born'!$B:$AG,31,FALSE)</f>
        <v>1091</v>
      </c>
      <c r="BF19">
        <f>VLOOKUP($B19,'Place of Foreign Born'!$B:$AG,32,FALSE)</f>
        <v>99</v>
      </c>
      <c r="BG19" s="1">
        <f t="shared" si="5"/>
        <v>0.43076923076923079</v>
      </c>
    </row>
    <row r="20" spans="1:59" x14ac:dyDescent="0.25">
      <c r="A20" t="str">
        <f>VLOOKUP(B20,'List of ZIP Codes'!$A:$C,2,FALSE)</f>
        <v>Nassau</v>
      </c>
      <c r="B20">
        <v>11507</v>
      </c>
      <c r="C20">
        <f>VLOOKUP(B20,'Total Population'!$B:$D,3,FALSE)</f>
        <v>7224</v>
      </c>
      <c r="D20" s="1">
        <f>VLOOKUP(B20,Race!$B:$Q,5,FALSE)</f>
        <v>0.68106312292358806</v>
      </c>
      <c r="E20" s="1">
        <f>VLOOKUP(B20,Race!$B:$Q,7,FALSE)</f>
        <v>1.3842746400885935E-4</v>
      </c>
      <c r="F20" s="1">
        <f>VLOOKUP(B20,Race!$B:$Q,9,FALSE)</f>
        <v>4.8449612403100775E-3</v>
      </c>
      <c r="G20" s="1">
        <f>VLOOKUP(B20,Race!$B:$Q,11,FALSE)</f>
        <v>0.30218715393133999</v>
      </c>
      <c r="H20" s="1">
        <f>VLOOKUP(B20,Race!$B:$Q,13,FALSE)</f>
        <v>0</v>
      </c>
      <c r="I20" s="1">
        <f>VLOOKUP(B20,Race!$B:$Q,16,FALSE)</f>
        <v>1.1766334440753045E-2</v>
      </c>
      <c r="J20" s="27">
        <f>VLOOKUP(B20,Ethnicity!$B:$H,5,FALSE)</f>
        <v>0.95542635658914732</v>
      </c>
      <c r="K20" s="1">
        <f>VLOOKUP(B20,Ethnicity!$B:$H,7,FALSE)</f>
        <v>4.4573643410852716E-2</v>
      </c>
      <c r="L20" s="44">
        <f>VLOOKUP($B20,'Median Age'!$B:$F,3,FALSE)</f>
        <v>45.8</v>
      </c>
      <c r="M20" s="44">
        <f>VLOOKUP($B20,'Median Age'!$B:$F,4,FALSE)</f>
        <v>45.1</v>
      </c>
      <c r="N20" s="44">
        <f>VLOOKUP($B20,'Median Age'!$B:$F,5,FALSE)</f>
        <v>47.3</v>
      </c>
      <c r="O20" s="1">
        <f>VLOOKUP($B20,Education!$B:$F,3,FALSE)</f>
        <v>0.94400000000000006</v>
      </c>
      <c r="P20" s="1">
        <f>VLOOKUP($B20,Education!$B:$F,4,FALSE)</f>
        <v>5.5999999999999939E-2</v>
      </c>
      <c r="Q20" s="1">
        <f>(VLOOKUP(B20,Language!$B:$E,4,FALSE)/VLOOKUP(B20,Language!$B:$E,3,FALSE))</f>
        <v>0.60331781140861462</v>
      </c>
      <c r="R20" t="str">
        <f>VLOOKUP(B20,Language!$AT:$AV,3,FALSE)</f>
        <v>Korean</v>
      </c>
      <c r="S20" s="27">
        <f t="shared" si="0"/>
        <v>0.39668218859138538</v>
      </c>
      <c r="T20" s="33">
        <f>VLOOKUP(B20,Employment!$B:$E,4,FALSE)</f>
        <v>0.125</v>
      </c>
      <c r="U20" s="33">
        <f>VLOOKUP(B20,Poverty!$B:$E,4,FALSE)</f>
        <v>2.7999999999999997E-2</v>
      </c>
      <c r="V20" s="33">
        <f>VLOOKUP(B20,'Public Assistance'!$B:$F,5,FALSE)</f>
        <v>1.6020236087689713E-2</v>
      </c>
      <c r="W20" s="21">
        <f>VLOOKUP(B20,'Median Income'!$B:$E,4,FALSE)</f>
        <v>96048</v>
      </c>
      <c r="X20" s="1">
        <f>VLOOKUP(B20,'Foreign Born'!$A:$E,5,FALSE)</f>
        <v>0.28820598006644516</v>
      </c>
      <c r="Y20">
        <f>VLOOKUP($B20,'Place of Foreign Born'!$B:$AG,3,FALSE)</f>
        <v>2082</v>
      </c>
      <c r="Z20">
        <f>VLOOKUP($B20,'Place of Foreign Born'!$B:$AG,4,FALSE)</f>
        <v>331</v>
      </c>
      <c r="AA20">
        <f>VLOOKUP($B20,'Place of Foreign Born'!$B:$AG,5,FALSE)</f>
        <v>84</v>
      </c>
      <c r="AB20">
        <f>VLOOKUP($B20,'Place of Foreign Born'!$B:$AG,6,FALSE)</f>
        <v>37</v>
      </c>
      <c r="AC20">
        <f>VLOOKUP($B20,'Place of Foreign Born'!$B:$AG,7,FALSE)</f>
        <v>146</v>
      </c>
      <c r="AD20">
        <f>VLOOKUP($B20,'Place of Foreign Born'!$B:$AG,8,FALSE)</f>
        <v>64</v>
      </c>
      <c r="AE20">
        <f>VLOOKUP($B20,'Place of Foreign Born'!$B:$AG,9,FALSE)</f>
        <v>0</v>
      </c>
      <c r="AF20" s="1">
        <f t="shared" si="1"/>
        <v>0.15898174831892412</v>
      </c>
      <c r="AG20">
        <f>VLOOKUP($B20,'Place of Foreign Born'!$B:$AG,10,FALSE)</f>
        <v>1478</v>
      </c>
      <c r="AH20">
        <f>VLOOKUP($B20,'Place of Foreign Born'!$B:$AG,11,FALSE)</f>
        <v>803</v>
      </c>
      <c r="AI20">
        <f>VLOOKUP($B20,'Place of Foreign Born'!$B:$AG,12,FALSE)</f>
        <v>611</v>
      </c>
      <c r="AJ20">
        <f>VLOOKUP($B20,'Place of Foreign Born'!$B:$AG,13,FALSE)</f>
        <v>0</v>
      </c>
      <c r="AK20">
        <f>VLOOKUP($B20,'Place of Foreign Born'!$B:$AG,14,FALSE)</f>
        <v>64</v>
      </c>
      <c r="AL20">
        <f>VLOOKUP($B20,'Place of Foreign Born'!$B:$AG,15,FALSE)</f>
        <v>0</v>
      </c>
      <c r="AM20" s="1">
        <f t="shared" si="2"/>
        <v>0.7098943323727186</v>
      </c>
      <c r="AN20">
        <f>VLOOKUP($B20,'Place of Foreign Born'!$B:$AG,16,FALSE)</f>
        <v>16</v>
      </c>
      <c r="AO20">
        <f>VLOOKUP($B20,'Place of Foreign Born'!$B:$AG,17,FALSE)</f>
        <v>0</v>
      </c>
      <c r="AP20">
        <f>VLOOKUP($B20,'Place of Foreign Born'!$B:$AG,18,FALSE)</f>
        <v>0</v>
      </c>
      <c r="AQ20">
        <f>VLOOKUP($B20,'Place of Foreign Born'!$B:$AG,19,FALSE)</f>
        <v>9</v>
      </c>
      <c r="AR20">
        <f>VLOOKUP($B20,'Place of Foreign Born'!$B:$AG,20,FALSE)</f>
        <v>7</v>
      </c>
      <c r="AS20">
        <f>VLOOKUP($B20,'Place of Foreign Born'!$B:$AG,21,FALSE)</f>
        <v>0</v>
      </c>
      <c r="AT20">
        <f>VLOOKUP($B20,'Place of Foreign Born'!$B:$AG,22,FALSE)</f>
        <v>0</v>
      </c>
      <c r="AU20" s="1">
        <f t="shared" si="3"/>
        <v>7.684918347742555E-3</v>
      </c>
      <c r="AV20">
        <f>VLOOKUP($B20,'Place of Foreign Born'!$B:$AG,23,FALSE)</f>
        <v>0</v>
      </c>
      <c r="AW20">
        <f>VLOOKUP($B20,'Place of Foreign Born'!$B:$AG,24,FALSE)</f>
        <v>0</v>
      </c>
      <c r="AX20">
        <f>VLOOKUP($B20,'Place of Foreign Born'!$B:$AG,25,FALSE)</f>
        <v>0</v>
      </c>
      <c r="AY20">
        <f>VLOOKUP($B20,'Place of Foreign Born'!$B:$AG,26,FALSE)</f>
        <v>0</v>
      </c>
      <c r="AZ20" s="1">
        <f t="shared" si="4"/>
        <v>0</v>
      </c>
      <c r="BA20">
        <f>VLOOKUP($B20,'Place of Foreign Born'!$B:$AG,27,FALSE)</f>
        <v>257</v>
      </c>
      <c r="BB20">
        <f>VLOOKUP($B20,'Place of Foreign Born'!$B:$AG,28,FALSE)</f>
        <v>249</v>
      </c>
      <c r="BC20">
        <f>VLOOKUP($B20,'Place of Foreign Born'!$B:$AG,29,FALSE)</f>
        <v>28</v>
      </c>
      <c r="BD20">
        <f>VLOOKUP($B20,'Place of Foreign Born'!$B:$AG,30,FALSE)</f>
        <v>7</v>
      </c>
      <c r="BE20">
        <f>VLOOKUP($B20,'Place of Foreign Born'!$B:$AG,31,FALSE)</f>
        <v>214</v>
      </c>
      <c r="BF20">
        <f>VLOOKUP($B20,'Place of Foreign Born'!$B:$AG,32,FALSE)</f>
        <v>8</v>
      </c>
      <c r="BG20" s="1">
        <f t="shared" si="5"/>
        <v>0.12343900096061479</v>
      </c>
    </row>
    <row r="21" spans="1:59" x14ac:dyDescent="0.25">
      <c r="A21" t="str">
        <f>VLOOKUP(B21,'List of ZIP Codes'!$A:$C,2,FALSE)</f>
        <v>Nassau</v>
      </c>
      <c r="B21">
        <v>11509</v>
      </c>
      <c r="C21">
        <f>VLOOKUP(B21,'Total Population'!$B:$D,3,FALSE)</f>
        <v>2232</v>
      </c>
      <c r="D21" s="1">
        <f>VLOOKUP(B21,Race!$B:$Q,5,FALSE)</f>
        <v>0.95564516129032262</v>
      </c>
      <c r="E21" s="1">
        <f>VLOOKUP(B21,Race!$B:$Q,7,FALSE)</f>
        <v>3.0017921146953404E-2</v>
      </c>
      <c r="F21" s="1">
        <f>VLOOKUP(B21,Race!$B:$Q,9,FALSE)</f>
        <v>0</v>
      </c>
      <c r="G21" s="1">
        <f>VLOOKUP(B21,Race!$B:$Q,11,FALSE)</f>
        <v>1.2992831541218637E-2</v>
      </c>
      <c r="H21" s="1">
        <f>VLOOKUP(B21,Race!$B:$Q,13,FALSE)</f>
        <v>0</v>
      </c>
      <c r="I21" s="1">
        <f>VLOOKUP(B21,Race!$B:$Q,16,FALSE)</f>
        <v>1.3440860215053765E-3</v>
      </c>
      <c r="J21" s="27">
        <f>VLOOKUP(B21,Ethnicity!$B:$H,5,FALSE)</f>
        <v>0.96370967741935487</v>
      </c>
      <c r="K21" s="1">
        <f>VLOOKUP(B21,Ethnicity!$B:$H,7,FALSE)</f>
        <v>3.6290322580645164E-2</v>
      </c>
      <c r="L21" s="44">
        <f>VLOOKUP($B21,'Median Age'!$B:$F,3,FALSE)</f>
        <v>54.9</v>
      </c>
      <c r="M21" s="44">
        <f>VLOOKUP($B21,'Median Age'!$B:$F,4,FALSE)</f>
        <v>54.9</v>
      </c>
      <c r="N21" s="44">
        <f>VLOOKUP($B21,'Median Age'!$B:$F,5,FALSE)</f>
        <v>54.9</v>
      </c>
      <c r="O21" s="1">
        <f>VLOOKUP($B21,Education!$B:$F,3,FALSE)</f>
        <v>0.97799999999999998</v>
      </c>
      <c r="P21" s="1">
        <f>VLOOKUP($B21,Education!$B:$F,4,FALSE)</f>
        <v>2.200000000000002E-2</v>
      </c>
      <c r="Q21" s="1">
        <f>(VLOOKUP(B21,Language!$B:$E,4,FALSE)/VLOOKUP(B21,Language!$B:$E,3,FALSE))</f>
        <v>0.86968449931412894</v>
      </c>
      <c r="R21" t="str">
        <f>VLOOKUP(B21,Language!$AT:$AV,3,FALSE)</f>
        <v>Hebrew</v>
      </c>
      <c r="S21" s="27">
        <f t="shared" si="0"/>
        <v>0.13031550068587106</v>
      </c>
      <c r="T21" s="33">
        <f>VLOOKUP(B21,Employment!$B:$E,4,FALSE)</f>
        <v>4.9000000000000002E-2</v>
      </c>
      <c r="U21" s="33">
        <f>VLOOKUP(B21,Poverty!$B:$E,4,FALSE)</f>
        <v>2.7999999999999997E-2</v>
      </c>
      <c r="V21" s="33">
        <f>VLOOKUP(B21,'Public Assistance'!$B:$F,5,FALSE)</f>
        <v>5.4704595185995622E-3</v>
      </c>
      <c r="W21" s="21">
        <f>VLOOKUP(B21,'Median Income'!$B:$E,4,FALSE)</f>
        <v>120385</v>
      </c>
      <c r="X21" s="1">
        <f>VLOOKUP(B21,'Foreign Born'!$A:$E,5,FALSE)</f>
        <v>0.13216845878136202</v>
      </c>
      <c r="Y21">
        <f>VLOOKUP($B21,'Place of Foreign Born'!$B:$AG,3,FALSE)</f>
        <v>295</v>
      </c>
      <c r="Z21">
        <f>VLOOKUP($B21,'Place of Foreign Born'!$B:$AG,4,FALSE)</f>
        <v>142</v>
      </c>
      <c r="AA21">
        <f>VLOOKUP($B21,'Place of Foreign Born'!$B:$AG,5,FALSE)</f>
        <v>25</v>
      </c>
      <c r="AB21">
        <f>VLOOKUP($B21,'Place of Foreign Born'!$B:$AG,6,FALSE)</f>
        <v>43</v>
      </c>
      <c r="AC21">
        <f>VLOOKUP($B21,'Place of Foreign Born'!$B:$AG,7,FALSE)</f>
        <v>14</v>
      </c>
      <c r="AD21">
        <f>VLOOKUP($B21,'Place of Foreign Born'!$B:$AG,8,FALSE)</f>
        <v>60</v>
      </c>
      <c r="AE21">
        <f>VLOOKUP($B21,'Place of Foreign Born'!$B:$AG,9,FALSE)</f>
        <v>0</v>
      </c>
      <c r="AF21" s="1">
        <f t="shared" si="1"/>
        <v>0.48135593220338985</v>
      </c>
      <c r="AG21">
        <f>VLOOKUP($B21,'Place of Foreign Born'!$B:$AG,10,FALSE)</f>
        <v>84</v>
      </c>
      <c r="AH21">
        <f>VLOOKUP($B21,'Place of Foreign Born'!$B:$AG,11,FALSE)</f>
        <v>21</v>
      </c>
      <c r="AI21">
        <f>VLOOKUP($B21,'Place of Foreign Born'!$B:$AG,12,FALSE)</f>
        <v>11</v>
      </c>
      <c r="AJ21">
        <f>VLOOKUP($B21,'Place of Foreign Born'!$B:$AG,13,FALSE)</f>
        <v>0</v>
      </c>
      <c r="AK21">
        <f>VLOOKUP($B21,'Place of Foreign Born'!$B:$AG,14,FALSE)</f>
        <v>52</v>
      </c>
      <c r="AL21">
        <f>VLOOKUP($B21,'Place of Foreign Born'!$B:$AG,15,FALSE)</f>
        <v>0</v>
      </c>
      <c r="AM21" s="1">
        <f t="shared" si="2"/>
        <v>0.28474576271186441</v>
      </c>
      <c r="AN21">
        <f>VLOOKUP($B21,'Place of Foreign Born'!$B:$AG,16,FALSE)</f>
        <v>15</v>
      </c>
      <c r="AO21">
        <f>VLOOKUP($B21,'Place of Foreign Born'!$B:$AG,17,FALSE)</f>
        <v>0</v>
      </c>
      <c r="AP21">
        <f>VLOOKUP($B21,'Place of Foreign Born'!$B:$AG,18,FALSE)</f>
        <v>0</v>
      </c>
      <c r="AQ21">
        <f>VLOOKUP($B21,'Place of Foreign Born'!$B:$AG,19,FALSE)</f>
        <v>12</v>
      </c>
      <c r="AR21">
        <f>VLOOKUP($B21,'Place of Foreign Born'!$B:$AG,20,FALSE)</f>
        <v>0</v>
      </c>
      <c r="AS21">
        <f>VLOOKUP($B21,'Place of Foreign Born'!$B:$AG,21,FALSE)</f>
        <v>0</v>
      </c>
      <c r="AT21">
        <f>VLOOKUP($B21,'Place of Foreign Born'!$B:$AG,22,FALSE)</f>
        <v>3</v>
      </c>
      <c r="AU21" s="1">
        <f t="shared" si="3"/>
        <v>5.0847457627118647E-2</v>
      </c>
      <c r="AV21">
        <f>VLOOKUP($B21,'Place of Foreign Born'!$B:$AG,23,FALSE)</f>
        <v>0</v>
      </c>
      <c r="AW21">
        <f>VLOOKUP($B21,'Place of Foreign Born'!$B:$AG,24,FALSE)</f>
        <v>0</v>
      </c>
      <c r="AX21">
        <f>VLOOKUP($B21,'Place of Foreign Born'!$B:$AG,25,FALSE)</f>
        <v>0</v>
      </c>
      <c r="AY21">
        <f>VLOOKUP($B21,'Place of Foreign Born'!$B:$AG,26,FALSE)</f>
        <v>0</v>
      </c>
      <c r="AZ21" s="1">
        <f t="shared" si="4"/>
        <v>0</v>
      </c>
      <c r="BA21">
        <f>VLOOKUP($B21,'Place of Foreign Born'!$B:$AG,27,FALSE)</f>
        <v>54</v>
      </c>
      <c r="BB21">
        <f>VLOOKUP($B21,'Place of Foreign Born'!$B:$AG,28,FALSE)</f>
        <v>45</v>
      </c>
      <c r="BC21">
        <f>VLOOKUP($B21,'Place of Foreign Born'!$B:$AG,29,FALSE)</f>
        <v>17</v>
      </c>
      <c r="BD21">
        <f>VLOOKUP($B21,'Place of Foreign Born'!$B:$AG,30,FALSE)</f>
        <v>8</v>
      </c>
      <c r="BE21">
        <f>VLOOKUP($B21,'Place of Foreign Born'!$B:$AG,31,FALSE)</f>
        <v>20</v>
      </c>
      <c r="BF21">
        <f>VLOOKUP($B21,'Place of Foreign Born'!$B:$AG,32,FALSE)</f>
        <v>9</v>
      </c>
      <c r="BG21" s="1">
        <f t="shared" si="5"/>
        <v>0.18305084745762712</v>
      </c>
    </row>
    <row r="22" spans="1:59" x14ac:dyDescent="0.25">
      <c r="A22" t="str">
        <f>VLOOKUP(B22,'List of ZIP Codes'!$A:$C,2,FALSE)</f>
        <v>Nassau</v>
      </c>
      <c r="B22">
        <v>11510</v>
      </c>
      <c r="C22">
        <f>VLOOKUP(B22,'Total Population'!$B:$D,3,FALSE)</f>
        <v>33430</v>
      </c>
      <c r="D22" s="1">
        <f>VLOOKUP(B22,Race!$B:$Q,5,FALSE)</f>
        <v>0.54932695183966496</v>
      </c>
      <c r="E22" s="1">
        <f>VLOOKUP(B22,Race!$B:$Q,7,FALSE)</f>
        <v>0.29153454980556387</v>
      </c>
      <c r="F22" s="1">
        <f>VLOOKUP(B22,Race!$B:$Q,9,FALSE)</f>
        <v>6.5809153454980554E-4</v>
      </c>
      <c r="G22" s="1">
        <f>VLOOKUP(B22,Race!$B:$Q,11,FALSE)</f>
        <v>3.1049955130122646E-2</v>
      </c>
      <c r="H22" s="1">
        <f>VLOOKUP(B22,Race!$B:$Q,13,FALSE)</f>
        <v>0</v>
      </c>
      <c r="I22" s="1">
        <f>VLOOKUP(B22,Race!$B:$Q,16,FALSE)</f>
        <v>0.1274304516900987</v>
      </c>
      <c r="J22" s="27">
        <f>VLOOKUP(B22,Ethnicity!$B:$H,5,FALSE)</f>
        <v>0.77400538438528266</v>
      </c>
      <c r="K22" s="1">
        <f>VLOOKUP(B22,Ethnicity!$B:$H,7,FALSE)</f>
        <v>0.22599461561471731</v>
      </c>
      <c r="L22" s="44">
        <f>VLOOKUP($B22,'Median Age'!$B:$F,3,FALSE)</f>
        <v>39.799999999999997</v>
      </c>
      <c r="M22" s="44">
        <f>VLOOKUP($B22,'Median Age'!$B:$F,4,FALSE)</f>
        <v>38.6</v>
      </c>
      <c r="N22" s="44">
        <f>VLOOKUP($B22,'Median Age'!$B:$F,5,FALSE)</f>
        <v>40.700000000000003</v>
      </c>
      <c r="O22" s="1">
        <f>VLOOKUP($B22,Education!$B:$F,3,FALSE)</f>
        <v>0.91200000000000003</v>
      </c>
      <c r="P22" s="1">
        <f>VLOOKUP($B22,Education!$B:$F,4,FALSE)</f>
        <v>8.7999999999999967E-2</v>
      </c>
      <c r="Q22" s="1">
        <f>(VLOOKUP(B22,Language!$B:$E,4,FALSE)/VLOOKUP(B22,Language!$B:$E,3,FALSE))</f>
        <v>0.69071806069812336</v>
      </c>
      <c r="R22" t="str">
        <f>VLOOKUP(B22,Language!$AT:$AV,3,FALSE)</f>
        <v>Spanish or Spanish Creole</v>
      </c>
      <c r="S22" s="27">
        <f t="shared" si="0"/>
        <v>0.30928193930187664</v>
      </c>
      <c r="T22" s="33">
        <f>VLOOKUP(B22,Employment!$B:$E,4,FALSE)</f>
        <v>7.5999999999999998E-2</v>
      </c>
      <c r="U22" s="33">
        <f>VLOOKUP(B22,Poverty!$B:$E,4,FALSE)</f>
        <v>7.2999999999999995E-2</v>
      </c>
      <c r="V22" s="33">
        <f>VLOOKUP(B22,'Public Assistance'!$B:$F,5,FALSE)</f>
        <v>6.5070126896288522E-2</v>
      </c>
      <c r="W22" s="21">
        <f>VLOOKUP(B22,'Median Income'!$B:$E,4,FALSE)</f>
        <v>92518</v>
      </c>
      <c r="X22" s="1">
        <f>VLOOKUP(B22,'Foreign Born'!$A:$E,5,FALSE)</f>
        <v>0.24762189650014957</v>
      </c>
      <c r="Y22">
        <f>VLOOKUP($B22,'Place of Foreign Born'!$B:$AG,3,FALSE)</f>
        <v>8278</v>
      </c>
      <c r="Z22">
        <f>VLOOKUP($B22,'Place of Foreign Born'!$B:$AG,4,FALSE)</f>
        <v>801</v>
      </c>
      <c r="AA22">
        <f>VLOOKUP($B22,'Place of Foreign Born'!$B:$AG,5,FALSE)</f>
        <v>138</v>
      </c>
      <c r="AB22">
        <f>VLOOKUP($B22,'Place of Foreign Born'!$B:$AG,6,FALSE)</f>
        <v>46</v>
      </c>
      <c r="AC22">
        <f>VLOOKUP($B22,'Place of Foreign Born'!$B:$AG,7,FALSE)</f>
        <v>268</v>
      </c>
      <c r="AD22">
        <f>VLOOKUP($B22,'Place of Foreign Born'!$B:$AG,8,FALSE)</f>
        <v>349</v>
      </c>
      <c r="AE22">
        <f>VLOOKUP($B22,'Place of Foreign Born'!$B:$AG,9,FALSE)</f>
        <v>0</v>
      </c>
      <c r="AF22" s="1">
        <f t="shared" si="1"/>
        <v>9.6762503020053153E-2</v>
      </c>
      <c r="AG22">
        <f>VLOOKUP($B22,'Place of Foreign Born'!$B:$AG,10,FALSE)</f>
        <v>745</v>
      </c>
      <c r="AH22">
        <f>VLOOKUP($B22,'Place of Foreign Born'!$B:$AG,11,FALSE)</f>
        <v>136</v>
      </c>
      <c r="AI22">
        <f>VLOOKUP($B22,'Place of Foreign Born'!$B:$AG,12,FALSE)</f>
        <v>363</v>
      </c>
      <c r="AJ22">
        <f>VLOOKUP($B22,'Place of Foreign Born'!$B:$AG,13,FALSE)</f>
        <v>213</v>
      </c>
      <c r="AK22">
        <f>VLOOKUP($B22,'Place of Foreign Born'!$B:$AG,14,FALSE)</f>
        <v>33</v>
      </c>
      <c r="AL22">
        <f>VLOOKUP($B22,'Place of Foreign Born'!$B:$AG,15,FALSE)</f>
        <v>0</v>
      </c>
      <c r="AM22" s="1">
        <f t="shared" si="2"/>
        <v>8.9997583957477645E-2</v>
      </c>
      <c r="AN22">
        <f>VLOOKUP($B22,'Place of Foreign Born'!$B:$AG,16,FALSE)</f>
        <v>256</v>
      </c>
      <c r="AO22">
        <f>VLOOKUP($B22,'Place of Foreign Born'!$B:$AG,17,FALSE)</f>
        <v>33</v>
      </c>
      <c r="AP22">
        <f>VLOOKUP($B22,'Place of Foreign Born'!$B:$AG,18,FALSE)</f>
        <v>0</v>
      </c>
      <c r="AQ22">
        <f>VLOOKUP($B22,'Place of Foreign Born'!$B:$AG,19,FALSE)</f>
        <v>32</v>
      </c>
      <c r="AR22">
        <f>VLOOKUP($B22,'Place of Foreign Born'!$B:$AG,20,FALSE)</f>
        <v>0</v>
      </c>
      <c r="AS22">
        <f>VLOOKUP($B22,'Place of Foreign Born'!$B:$AG,21,FALSE)</f>
        <v>182</v>
      </c>
      <c r="AT22">
        <f>VLOOKUP($B22,'Place of Foreign Born'!$B:$AG,22,FALSE)</f>
        <v>9</v>
      </c>
      <c r="AU22" s="1">
        <f t="shared" si="3"/>
        <v>3.0925344286059434E-2</v>
      </c>
      <c r="AV22">
        <f>VLOOKUP($B22,'Place of Foreign Born'!$B:$AG,23,FALSE)</f>
        <v>0</v>
      </c>
      <c r="AW22">
        <f>VLOOKUP($B22,'Place of Foreign Born'!$B:$AG,24,FALSE)</f>
        <v>0</v>
      </c>
      <c r="AX22">
        <f>VLOOKUP($B22,'Place of Foreign Born'!$B:$AG,25,FALSE)</f>
        <v>0</v>
      </c>
      <c r="AY22">
        <f>VLOOKUP($B22,'Place of Foreign Born'!$B:$AG,26,FALSE)</f>
        <v>0</v>
      </c>
      <c r="AZ22" s="1">
        <f t="shared" si="4"/>
        <v>0</v>
      </c>
      <c r="BA22">
        <f>VLOOKUP($B22,'Place of Foreign Born'!$B:$AG,27,FALSE)</f>
        <v>6476</v>
      </c>
      <c r="BB22">
        <f>VLOOKUP($B22,'Place of Foreign Born'!$B:$AG,28,FALSE)</f>
        <v>6455</v>
      </c>
      <c r="BC22">
        <f>VLOOKUP($B22,'Place of Foreign Born'!$B:$AG,29,FALSE)</f>
        <v>4143</v>
      </c>
      <c r="BD22">
        <f>VLOOKUP($B22,'Place of Foreign Born'!$B:$AG,30,FALSE)</f>
        <v>1218</v>
      </c>
      <c r="BE22">
        <f>VLOOKUP($B22,'Place of Foreign Born'!$B:$AG,31,FALSE)</f>
        <v>1094</v>
      </c>
      <c r="BF22">
        <f>VLOOKUP($B22,'Place of Foreign Born'!$B:$AG,32,FALSE)</f>
        <v>21</v>
      </c>
      <c r="BG22" s="1">
        <f t="shared" si="5"/>
        <v>0.78231456873640981</v>
      </c>
    </row>
    <row r="23" spans="1:59" x14ac:dyDescent="0.25">
      <c r="A23" t="str">
        <f>VLOOKUP(B23,'List of ZIP Codes'!$A:$C,2,FALSE)</f>
        <v>Nassau</v>
      </c>
      <c r="B23">
        <v>11514</v>
      </c>
      <c r="C23">
        <f>VLOOKUP(B23,'Total Population'!$B:$D,3,FALSE)</f>
        <v>5197</v>
      </c>
      <c r="D23" s="1">
        <f>VLOOKUP(B23,Race!$B:$Q,5,FALSE)</f>
        <v>0.7475466615355012</v>
      </c>
      <c r="E23" s="1">
        <f>VLOOKUP(B23,Race!$B:$Q,7,FALSE)</f>
        <v>4.9451606696170866E-2</v>
      </c>
      <c r="F23" s="1">
        <f>VLOOKUP(B23,Race!$B:$Q,9,FALSE)</f>
        <v>3.0786992495670578E-3</v>
      </c>
      <c r="G23" s="1">
        <f>VLOOKUP(B23,Race!$B:$Q,11,FALSE)</f>
        <v>0.14508370213584759</v>
      </c>
      <c r="H23" s="1">
        <f>VLOOKUP(B23,Race!$B:$Q,13,FALSE)</f>
        <v>0</v>
      </c>
      <c r="I23" s="1">
        <f>VLOOKUP(B23,Race!$B:$Q,16,FALSE)</f>
        <v>5.4839330382913221E-2</v>
      </c>
      <c r="J23" s="27">
        <f>VLOOKUP(B23,Ethnicity!$B:$H,5,FALSE)</f>
        <v>0.8957090629209159</v>
      </c>
      <c r="K23" s="1">
        <f>VLOOKUP(B23,Ethnicity!$B:$H,7,FALSE)</f>
        <v>0.10429093707908409</v>
      </c>
      <c r="L23" s="44">
        <f>VLOOKUP($B23,'Median Age'!$B:$F,3,FALSE)</f>
        <v>41.2</v>
      </c>
      <c r="M23" s="44">
        <f>VLOOKUP($B23,'Median Age'!$B:$F,4,FALSE)</f>
        <v>39.200000000000003</v>
      </c>
      <c r="N23" s="44">
        <f>VLOOKUP($B23,'Median Age'!$B:$F,5,FALSE)</f>
        <v>42.6</v>
      </c>
      <c r="O23" s="1">
        <f>VLOOKUP($B23,Education!$B:$F,3,FALSE)</f>
        <v>0.87400000000000011</v>
      </c>
      <c r="P23" s="1">
        <f>VLOOKUP($B23,Education!$B:$F,4,FALSE)</f>
        <v>0.12599999999999989</v>
      </c>
      <c r="Q23" s="1">
        <f>(VLOOKUP(B23,Language!$B:$E,4,FALSE)/VLOOKUP(B23,Language!$B:$E,3,FALSE))</f>
        <v>0.67698846387370981</v>
      </c>
      <c r="R23" t="str">
        <f>VLOOKUP(B23,Language!$AT:$AV,3,FALSE)</f>
        <v>Spanish or Spanish Creole</v>
      </c>
      <c r="S23" s="27">
        <f t="shared" si="0"/>
        <v>0.32301153612629019</v>
      </c>
      <c r="T23" s="33">
        <f>VLOOKUP(B23,Employment!$B:$E,4,FALSE)</f>
        <v>5.2999999999999999E-2</v>
      </c>
      <c r="U23" s="33">
        <f>VLOOKUP(B23,Poverty!$B:$E,4,FALSE)</f>
        <v>8.4000000000000005E-2</v>
      </c>
      <c r="V23" s="33">
        <f>VLOOKUP(B23,'Public Assistance'!$B:$F,5,FALSE)</f>
        <v>3.8901601830663615E-2</v>
      </c>
      <c r="W23" s="21">
        <f>VLOOKUP(B23,'Median Income'!$B:$E,4,FALSE)</f>
        <v>85741</v>
      </c>
      <c r="X23" s="1">
        <f>VLOOKUP(B23,'Foreign Born'!$A:$E,5,FALSE)</f>
        <v>0.22589955743698287</v>
      </c>
      <c r="Y23">
        <f>VLOOKUP($B23,'Place of Foreign Born'!$B:$AG,3,FALSE)</f>
        <v>1174</v>
      </c>
      <c r="Z23">
        <f>VLOOKUP($B23,'Place of Foreign Born'!$B:$AG,4,FALSE)</f>
        <v>433</v>
      </c>
      <c r="AA23">
        <f>VLOOKUP($B23,'Place of Foreign Born'!$B:$AG,5,FALSE)</f>
        <v>10</v>
      </c>
      <c r="AB23">
        <f>VLOOKUP($B23,'Place of Foreign Born'!$B:$AG,6,FALSE)</f>
        <v>20</v>
      </c>
      <c r="AC23">
        <f>VLOOKUP($B23,'Place of Foreign Born'!$B:$AG,7,FALSE)</f>
        <v>379</v>
      </c>
      <c r="AD23">
        <f>VLOOKUP($B23,'Place of Foreign Born'!$B:$AG,8,FALSE)</f>
        <v>24</v>
      </c>
      <c r="AE23">
        <f>VLOOKUP($B23,'Place of Foreign Born'!$B:$AG,9,FALSE)</f>
        <v>0</v>
      </c>
      <c r="AF23" s="1">
        <f t="shared" si="1"/>
        <v>0.368824531516184</v>
      </c>
      <c r="AG23">
        <f>VLOOKUP($B23,'Place of Foreign Born'!$B:$AG,10,FALSE)</f>
        <v>451</v>
      </c>
      <c r="AH23">
        <f>VLOOKUP($B23,'Place of Foreign Born'!$B:$AG,11,FALSE)</f>
        <v>275</v>
      </c>
      <c r="AI23">
        <f>VLOOKUP($B23,'Place of Foreign Born'!$B:$AG,12,FALSE)</f>
        <v>142</v>
      </c>
      <c r="AJ23">
        <f>VLOOKUP($B23,'Place of Foreign Born'!$B:$AG,13,FALSE)</f>
        <v>34</v>
      </c>
      <c r="AK23">
        <f>VLOOKUP($B23,'Place of Foreign Born'!$B:$AG,14,FALSE)</f>
        <v>0</v>
      </c>
      <c r="AL23">
        <f>VLOOKUP($B23,'Place of Foreign Born'!$B:$AG,15,FALSE)</f>
        <v>0</v>
      </c>
      <c r="AM23" s="1">
        <f t="shared" si="2"/>
        <v>0.38415672913117549</v>
      </c>
      <c r="AN23">
        <f>VLOOKUP($B23,'Place of Foreign Born'!$B:$AG,16,FALSE)</f>
        <v>0</v>
      </c>
      <c r="AO23">
        <f>VLOOKUP($B23,'Place of Foreign Born'!$B:$AG,17,FALSE)</f>
        <v>0</v>
      </c>
      <c r="AP23">
        <f>VLOOKUP($B23,'Place of Foreign Born'!$B:$AG,18,FALSE)</f>
        <v>0</v>
      </c>
      <c r="AQ23">
        <f>VLOOKUP($B23,'Place of Foreign Born'!$B:$AG,19,FALSE)</f>
        <v>0</v>
      </c>
      <c r="AR23">
        <f>VLOOKUP($B23,'Place of Foreign Born'!$B:$AG,20,FALSE)</f>
        <v>0</v>
      </c>
      <c r="AS23">
        <f>VLOOKUP($B23,'Place of Foreign Born'!$B:$AG,21,FALSE)</f>
        <v>0</v>
      </c>
      <c r="AT23">
        <f>VLOOKUP($B23,'Place of Foreign Born'!$B:$AG,22,FALSE)</f>
        <v>0</v>
      </c>
      <c r="AU23" s="1">
        <f t="shared" si="3"/>
        <v>0</v>
      </c>
      <c r="AV23">
        <f>VLOOKUP($B23,'Place of Foreign Born'!$B:$AG,23,FALSE)</f>
        <v>0</v>
      </c>
      <c r="AW23">
        <f>VLOOKUP($B23,'Place of Foreign Born'!$B:$AG,24,FALSE)</f>
        <v>0</v>
      </c>
      <c r="AX23">
        <f>VLOOKUP($B23,'Place of Foreign Born'!$B:$AG,25,FALSE)</f>
        <v>0</v>
      </c>
      <c r="AY23">
        <f>VLOOKUP($B23,'Place of Foreign Born'!$B:$AG,26,FALSE)</f>
        <v>0</v>
      </c>
      <c r="AZ23" s="1">
        <f t="shared" si="4"/>
        <v>0</v>
      </c>
      <c r="BA23">
        <f>VLOOKUP($B23,'Place of Foreign Born'!$B:$AG,27,FALSE)</f>
        <v>290</v>
      </c>
      <c r="BB23">
        <f>VLOOKUP($B23,'Place of Foreign Born'!$B:$AG,28,FALSE)</f>
        <v>273</v>
      </c>
      <c r="BC23">
        <f>VLOOKUP($B23,'Place of Foreign Born'!$B:$AG,29,FALSE)</f>
        <v>88</v>
      </c>
      <c r="BD23">
        <f>VLOOKUP($B23,'Place of Foreign Born'!$B:$AG,30,FALSE)</f>
        <v>84</v>
      </c>
      <c r="BE23">
        <f>VLOOKUP($B23,'Place of Foreign Born'!$B:$AG,31,FALSE)</f>
        <v>101</v>
      </c>
      <c r="BF23">
        <f>VLOOKUP($B23,'Place of Foreign Born'!$B:$AG,32,FALSE)</f>
        <v>17</v>
      </c>
      <c r="BG23" s="1">
        <f t="shared" si="5"/>
        <v>0.24701873935264054</v>
      </c>
    </row>
    <row r="24" spans="1:59" x14ac:dyDescent="0.25">
      <c r="A24" t="str">
        <f>VLOOKUP(B24,'List of ZIP Codes'!$A:$C,2,FALSE)</f>
        <v>Nassau</v>
      </c>
      <c r="B24">
        <v>11516</v>
      </c>
      <c r="C24">
        <f>VLOOKUP(B24,'Total Population'!$B:$D,3,FALSE)</f>
        <v>7513</v>
      </c>
      <c r="D24" s="1">
        <f>VLOOKUP(B24,Race!$B:$Q,5,FALSE)</f>
        <v>0.80354052974843604</v>
      </c>
      <c r="E24" s="1">
        <f>VLOOKUP(B24,Race!$B:$Q,7,FALSE)</f>
        <v>0</v>
      </c>
      <c r="F24" s="1">
        <f>VLOOKUP(B24,Race!$B:$Q,9,FALSE)</f>
        <v>0</v>
      </c>
      <c r="G24" s="1">
        <f>VLOOKUP(B24,Race!$B:$Q,11,FALSE)</f>
        <v>2.1828830027951551E-2</v>
      </c>
      <c r="H24" s="1">
        <f>VLOOKUP(B24,Race!$B:$Q,13,FALSE)</f>
        <v>0</v>
      </c>
      <c r="I24" s="1">
        <f>VLOOKUP(B24,Race!$B:$Q,16,FALSE)</f>
        <v>0.17463064022361241</v>
      </c>
      <c r="J24" s="27">
        <f>VLOOKUP(B24,Ethnicity!$B:$H,5,FALSE)</f>
        <v>0.80074537468388129</v>
      </c>
      <c r="K24" s="1">
        <f>VLOOKUP(B24,Ethnicity!$B:$H,7,FALSE)</f>
        <v>0.19925462531611873</v>
      </c>
      <c r="L24" s="44">
        <f>VLOOKUP($B24,'Median Age'!$B:$F,3,FALSE)</f>
        <v>28.9</v>
      </c>
      <c r="M24" s="44">
        <f>VLOOKUP($B24,'Median Age'!$B:$F,4,FALSE)</f>
        <v>28</v>
      </c>
      <c r="N24" s="44">
        <f>VLOOKUP($B24,'Median Age'!$B:$F,5,FALSE)</f>
        <v>29.5</v>
      </c>
      <c r="O24" s="1">
        <f>VLOOKUP($B24,Education!$B:$F,3,FALSE)</f>
        <v>0.91299999999999992</v>
      </c>
      <c r="P24" s="1">
        <f>VLOOKUP($B24,Education!$B:$F,4,FALSE)</f>
        <v>8.7000000000000077E-2</v>
      </c>
      <c r="Q24" s="1">
        <f>(VLOOKUP(B24,Language!$B:$E,4,FALSE)/VLOOKUP(B24,Language!$B:$E,3,FALSE))</f>
        <v>0.69662756598240472</v>
      </c>
      <c r="R24" t="str">
        <f>VLOOKUP(B24,Language!$AT:$AV,3,FALSE)</f>
        <v>Spanish or Spanish Creole</v>
      </c>
      <c r="S24" s="27">
        <f t="shared" si="0"/>
        <v>0.30337243401759528</v>
      </c>
      <c r="T24" s="33">
        <f>VLOOKUP(B24,Employment!$B:$E,4,FALSE)</f>
        <v>7.400000000000001E-2</v>
      </c>
      <c r="U24" s="33">
        <f>VLOOKUP(B24,Poverty!$B:$E,4,FALSE)</f>
        <v>5.7999999999999996E-2</v>
      </c>
      <c r="V24" s="33">
        <f>VLOOKUP(B24,'Public Assistance'!$B:$F,5,FALSE)</f>
        <v>3.3969288040949279E-2</v>
      </c>
      <c r="W24" s="21">
        <f>VLOOKUP(B24,'Median Income'!$B:$E,4,FALSE)</f>
        <v>91250</v>
      </c>
      <c r="X24" s="1">
        <f>VLOOKUP(B24,'Foreign Born'!$A:$E,5,FALSE)</f>
        <v>0.23572474377745242</v>
      </c>
      <c r="Y24">
        <f>VLOOKUP($B24,'Place of Foreign Born'!$B:$AG,3,FALSE)</f>
        <v>1771</v>
      </c>
      <c r="Z24">
        <f>VLOOKUP($B24,'Place of Foreign Born'!$B:$AG,4,FALSE)</f>
        <v>396</v>
      </c>
      <c r="AA24">
        <f>VLOOKUP($B24,'Place of Foreign Born'!$B:$AG,5,FALSE)</f>
        <v>70</v>
      </c>
      <c r="AB24">
        <f>VLOOKUP($B24,'Place of Foreign Born'!$B:$AG,6,FALSE)</f>
        <v>30</v>
      </c>
      <c r="AC24">
        <f>VLOOKUP($B24,'Place of Foreign Born'!$B:$AG,7,FALSE)</f>
        <v>236</v>
      </c>
      <c r="AD24">
        <f>VLOOKUP($B24,'Place of Foreign Born'!$B:$AG,8,FALSE)</f>
        <v>60</v>
      </c>
      <c r="AE24">
        <f>VLOOKUP($B24,'Place of Foreign Born'!$B:$AG,9,FALSE)</f>
        <v>0</v>
      </c>
      <c r="AF24" s="1">
        <f t="shared" si="1"/>
        <v>0.2236024844720497</v>
      </c>
      <c r="AG24">
        <f>VLOOKUP($B24,'Place of Foreign Born'!$B:$AG,10,FALSE)</f>
        <v>173</v>
      </c>
      <c r="AH24">
        <f>VLOOKUP($B24,'Place of Foreign Born'!$B:$AG,11,FALSE)</f>
        <v>0</v>
      </c>
      <c r="AI24">
        <f>VLOOKUP($B24,'Place of Foreign Born'!$B:$AG,12,FALSE)</f>
        <v>81</v>
      </c>
      <c r="AJ24">
        <f>VLOOKUP($B24,'Place of Foreign Born'!$B:$AG,13,FALSE)</f>
        <v>0</v>
      </c>
      <c r="AK24">
        <f>VLOOKUP($B24,'Place of Foreign Born'!$B:$AG,14,FALSE)</f>
        <v>92</v>
      </c>
      <c r="AL24">
        <f>VLOOKUP($B24,'Place of Foreign Born'!$B:$AG,15,FALSE)</f>
        <v>0</v>
      </c>
      <c r="AM24" s="1">
        <f t="shared" si="2"/>
        <v>9.7684923771880289E-2</v>
      </c>
      <c r="AN24">
        <f>VLOOKUP($B24,'Place of Foreign Born'!$B:$AG,16,FALSE)</f>
        <v>0</v>
      </c>
      <c r="AO24">
        <f>VLOOKUP($B24,'Place of Foreign Born'!$B:$AG,17,FALSE)</f>
        <v>0</v>
      </c>
      <c r="AP24">
        <f>VLOOKUP($B24,'Place of Foreign Born'!$B:$AG,18,FALSE)</f>
        <v>0</v>
      </c>
      <c r="AQ24">
        <f>VLOOKUP($B24,'Place of Foreign Born'!$B:$AG,19,FALSE)</f>
        <v>0</v>
      </c>
      <c r="AR24">
        <f>VLOOKUP($B24,'Place of Foreign Born'!$B:$AG,20,FALSE)</f>
        <v>0</v>
      </c>
      <c r="AS24">
        <f>VLOOKUP($B24,'Place of Foreign Born'!$B:$AG,21,FALSE)</f>
        <v>0</v>
      </c>
      <c r="AT24">
        <f>VLOOKUP($B24,'Place of Foreign Born'!$B:$AG,22,FALSE)</f>
        <v>0</v>
      </c>
      <c r="AU24" s="1">
        <f t="shared" si="3"/>
        <v>0</v>
      </c>
      <c r="AV24">
        <f>VLOOKUP($B24,'Place of Foreign Born'!$B:$AG,23,FALSE)</f>
        <v>0</v>
      </c>
      <c r="AW24">
        <f>VLOOKUP($B24,'Place of Foreign Born'!$B:$AG,24,FALSE)</f>
        <v>0</v>
      </c>
      <c r="AX24">
        <f>VLOOKUP($B24,'Place of Foreign Born'!$B:$AG,25,FALSE)</f>
        <v>0</v>
      </c>
      <c r="AY24">
        <f>VLOOKUP($B24,'Place of Foreign Born'!$B:$AG,26,FALSE)</f>
        <v>0</v>
      </c>
      <c r="AZ24" s="1">
        <f t="shared" si="4"/>
        <v>0</v>
      </c>
      <c r="BA24">
        <f>VLOOKUP($B24,'Place of Foreign Born'!$B:$AG,27,FALSE)</f>
        <v>1202</v>
      </c>
      <c r="BB24">
        <f>VLOOKUP($B24,'Place of Foreign Born'!$B:$AG,28,FALSE)</f>
        <v>1008</v>
      </c>
      <c r="BC24">
        <f>VLOOKUP($B24,'Place of Foreign Born'!$B:$AG,29,FALSE)</f>
        <v>320</v>
      </c>
      <c r="BD24">
        <f>VLOOKUP($B24,'Place of Foreign Born'!$B:$AG,30,FALSE)</f>
        <v>488</v>
      </c>
      <c r="BE24">
        <f>VLOOKUP($B24,'Place of Foreign Born'!$B:$AG,31,FALSE)</f>
        <v>200</v>
      </c>
      <c r="BF24">
        <f>VLOOKUP($B24,'Place of Foreign Born'!$B:$AG,32,FALSE)</f>
        <v>194</v>
      </c>
      <c r="BG24" s="1">
        <f t="shared" si="5"/>
        <v>0.67871259175607002</v>
      </c>
    </row>
    <row r="25" spans="1:59" x14ac:dyDescent="0.25">
      <c r="A25" t="str">
        <f>VLOOKUP(B25,'List of ZIP Codes'!$A:$C,2,FALSE)</f>
        <v>Nassau</v>
      </c>
      <c r="B25">
        <v>11518</v>
      </c>
      <c r="C25">
        <f>VLOOKUP(B25,'Total Population'!$B:$D,3,FALSE)</f>
        <v>10065</v>
      </c>
      <c r="D25" s="1">
        <f>VLOOKUP(B25,Race!$B:$Q,5,FALSE)</f>
        <v>0.97277694982613017</v>
      </c>
      <c r="E25" s="1">
        <f>VLOOKUP(B25,Race!$B:$Q,7,FALSE)</f>
        <v>6.8554396423248882E-3</v>
      </c>
      <c r="F25" s="1">
        <f>VLOOKUP(B25,Race!$B:$Q,9,FALSE)</f>
        <v>3.5767511177347243E-3</v>
      </c>
      <c r="G25" s="1">
        <f>VLOOKUP(B25,Race!$B:$Q,11,FALSE)</f>
        <v>8.4451068057625443E-3</v>
      </c>
      <c r="H25" s="1">
        <f>VLOOKUP(B25,Race!$B:$Q,13,FALSE)</f>
        <v>0</v>
      </c>
      <c r="I25" s="1">
        <f>VLOOKUP(B25,Race!$B:$Q,16,FALSE)</f>
        <v>8.34575260804769E-3</v>
      </c>
      <c r="J25" s="27">
        <f>VLOOKUP(B25,Ethnicity!$B:$H,5,FALSE)</f>
        <v>0.89289617486338801</v>
      </c>
      <c r="K25" s="1">
        <f>VLOOKUP(B25,Ethnicity!$B:$H,7,FALSE)</f>
        <v>0.10710382513661203</v>
      </c>
      <c r="L25" s="44">
        <f>VLOOKUP($B25,'Median Age'!$B:$F,3,FALSE)</f>
        <v>44.6</v>
      </c>
      <c r="M25" s="44">
        <f>VLOOKUP($B25,'Median Age'!$B:$F,4,FALSE)</f>
        <v>40.5</v>
      </c>
      <c r="N25" s="44">
        <f>VLOOKUP($B25,'Median Age'!$B:$F,5,FALSE)</f>
        <v>47.3</v>
      </c>
      <c r="O25" s="1">
        <f>VLOOKUP($B25,Education!$B:$F,3,FALSE)</f>
        <v>0.94099999999999995</v>
      </c>
      <c r="P25" s="1">
        <f>VLOOKUP($B25,Education!$B:$F,4,FALSE)</f>
        <v>5.9000000000000052E-2</v>
      </c>
      <c r="Q25" s="1">
        <f>(VLOOKUP(B25,Language!$B:$E,4,FALSE)/VLOOKUP(B25,Language!$B:$E,3,FALSE))</f>
        <v>0.86024551463644949</v>
      </c>
      <c r="R25" t="str">
        <f>VLOOKUP(B25,Language!$AT:$AV,3,FALSE)</f>
        <v>Spanish or Spanish Creole</v>
      </c>
      <c r="S25" s="27">
        <f t="shared" si="0"/>
        <v>0.13975448536355051</v>
      </c>
      <c r="T25" s="33">
        <f>VLOOKUP(B25,Employment!$B:$E,4,FALSE)</f>
        <v>7.8E-2</v>
      </c>
      <c r="U25" s="33">
        <f>VLOOKUP(B25,Poverty!$B:$E,4,FALSE)</f>
        <v>3.4000000000000002E-2</v>
      </c>
      <c r="V25" s="33">
        <f>VLOOKUP(B25,'Public Assistance'!$B:$F,5,FALSE)</f>
        <v>4.9921589127025615E-2</v>
      </c>
      <c r="W25" s="21">
        <f>VLOOKUP(B25,'Median Income'!$B:$E,4,FALSE)</f>
        <v>94475</v>
      </c>
      <c r="X25" s="1">
        <f>VLOOKUP(B25,'Foreign Born'!$A:$E,5,FALSE)</f>
        <v>7.4416294088425233E-2</v>
      </c>
      <c r="Y25">
        <f>VLOOKUP($B25,'Place of Foreign Born'!$B:$AG,3,FALSE)</f>
        <v>749</v>
      </c>
      <c r="Z25">
        <f>VLOOKUP($B25,'Place of Foreign Born'!$B:$AG,4,FALSE)</f>
        <v>208</v>
      </c>
      <c r="AA25">
        <f>VLOOKUP($B25,'Place of Foreign Born'!$B:$AG,5,FALSE)</f>
        <v>40</v>
      </c>
      <c r="AB25">
        <f>VLOOKUP($B25,'Place of Foreign Born'!$B:$AG,6,FALSE)</f>
        <v>44</v>
      </c>
      <c r="AC25">
        <f>VLOOKUP($B25,'Place of Foreign Born'!$B:$AG,7,FALSE)</f>
        <v>60</v>
      </c>
      <c r="AD25">
        <f>VLOOKUP($B25,'Place of Foreign Born'!$B:$AG,8,FALSE)</f>
        <v>64</v>
      </c>
      <c r="AE25">
        <f>VLOOKUP($B25,'Place of Foreign Born'!$B:$AG,9,FALSE)</f>
        <v>0</v>
      </c>
      <c r="AF25" s="1">
        <f t="shared" si="1"/>
        <v>0.27770360480640854</v>
      </c>
      <c r="AG25">
        <f>VLOOKUP($B25,'Place of Foreign Born'!$B:$AG,10,FALSE)</f>
        <v>74</v>
      </c>
      <c r="AH25">
        <f>VLOOKUP($B25,'Place of Foreign Born'!$B:$AG,11,FALSE)</f>
        <v>10</v>
      </c>
      <c r="AI25">
        <f>VLOOKUP($B25,'Place of Foreign Born'!$B:$AG,12,FALSE)</f>
        <v>64</v>
      </c>
      <c r="AJ25">
        <f>VLOOKUP($B25,'Place of Foreign Born'!$B:$AG,13,FALSE)</f>
        <v>0</v>
      </c>
      <c r="AK25">
        <f>VLOOKUP($B25,'Place of Foreign Born'!$B:$AG,14,FALSE)</f>
        <v>0</v>
      </c>
      <c r="AL25">
        <f>VLOOKUP($B25,'Place of Foreign Born'!$B:$AG,15,FALSE)</f>
        <v>0</v>
      </c>
      <c r="AM25" s="1">
        <f t="shared" si="2"/>
        <v>9.879839786381843E-2</v>
      </c>
      <c r="AN25">
        <f>VLOOKUP($B25,'Place of Foreign Born'!$B:$AG,16,FALSE)</f>
        <v>40</v>
      </c>
      <c r="AO25">
        <f>VLOOKUP($B25,'Place of Foreign Born'!$B:$AG,17,FALSE)</f>
        <v>0</v>
      </c>
      <c r="AP25">
        <f>VLOOKUP($B25,'Place of Foreign Born'!$B:$AG,18,FALSE)</f>
        <v>0</v>
      </c>
      <c r="AQ25">
        <f>VLOOKUP($B25,'Place of Foreign Born'!$B:$AG,19,FALSE)</f>
        <v>40</v>
      </c>
      <c r="AR25">
        <f>VLOOKUP($B25,'Place of Foreign Born'!$B:$AG,20,FALSE)</f>
        <v>0</v>
      </c>
      <c r="AS25">
        <f>VLOOKUP($B25,'Place of Foreign Born'!$B:$AG,21,FALSE)</f>
        <v>0</v>
      </c>
      <c r="AT25">
        <f>VLOOKUP($B25,'Place of Foreign Born'!$B:$AG,22,FALSE)</f>
        <v>0</v>
      </c>
      <c r="AU25" s="1">
        <f t="shared" si="3"/>
        <v>5.3404539385847799E-2</v>
      </c>
      <c r="AV25">
        <f>VLOOKUP($B25,'Place of Foreign Born'!$B:$AG,23,FALSE)</f>
        <v>0</v>
      </c>
      <c r="AW25">
        <f>VLOOKUP($B25,'Place of Foreign Born'!$B:$AG,24,FALSE)</f>
        <v>0</v>
      </c>
      <c r="AX25">
        <f>VLOOKUP($B25,'Place of Foreign Born'!$B:$AG,25,FALSE)</f>
        <v>0</v>
      </c>
      <c r="AY25">
        <f>VLOOKUP($B25,'Place of Foreign Born'!$B:$AG,26,FALSE)</f>
        <v>0</v>
      </c>
      <c r="AZ25" s="1">
        <f t="shared" si="4"/>
        <v>0</v>
      </c>
      <c r="BA25">
        <f>VLOOKUP($B25,'Place of Foreign Born'!$B:$AG,27,FALSE)</f>
        <v>427</v>
      </c>
      <c r="BB25">
        <f>VLOOKUP($B25,'Place of Foreign Born'!$B:$AG,28,FALSE)</f>
        <v>427</v>
      </c>
      <c r="BC25">
        <f>VLOOKUP($B25,'Place of Foreign Born'!$B:$AG,29,FALSE)</f>
        <v>71</v>
      </c>
      <c r="BD25">
        <f>VLOOKUP($B25,'Place of Foreign Born'!$B:$AG,30,FALSE)</f>
        <v>48</v>
      </c>
      <c r="BE25">
        <f>VLOOKUP($B25,'Place of Foreign Born'!$B:$AG,31,FALSE)</f>
        <v>308</v>
      </c>
      <c r="BF25">
        <f>VLOOKUP($B25,'Place of Foreign Born'!$B:$AG,32,FALSE)</f>
        <v>0</v>
      </c>
      <c r="BG25" s="1">
        <f t="shared" si="5"/>
        <v>0.57009345794392519</v>
      </c>
    </row>
    <row r="26" spans="1:59" x14ac:dyDescent="0.25">
      <c r="A26" t="str">
        <f>VLOOKUP(B26,'List of ZIP Codes'!$A:$C,2,FALSE)</f>
        <v>Nassau</v>
      </c>
      <c r="B26">
        <v>11520</v>
      </c>
      <c r="C26">
        <f>VLOOKUP(B26,'Total Population'!$B:$D,3,FALSE)</f>
        <v>43632</v>
      </c>
      <c r="D26" s="1">
        <f>VLOOKUP(B26,Race!$B:$Q,5,FALSE)</f>
        <v>0.36835350201686834</v>
      </c>
      <c r="E26" s="1">
        <f>VLOOKUP(B26,Race!$B:$Q,7,FALSE)</f>
        <v>0.31692335900256691</v>
      </c>
      <c r="F26" s="1">
        <f>VLOOKUP(B26,Race!$B:$Q,9,FALSE)</f>
        <v>1.8633113311331134E-2</v>
      </c>
      <c r="G26" s="1">
        <f>VLOOKUP(B26,Race!$B:$Q,11,FALSE)</f>
        <v>1.9641547488082143E-2</v>
      </c>
      <c r="H26" s="1">
        <f>VLOOKUP(B26,Race!$B:$Q,13,FALSE)</f>
        <v>2.7502750275027501E-4</v>
      </c>
      <c r="I26" s="1">
        <f>VLOOKUP(B26,Race!$B:$Q,16,FALSE)</f>
        <v>0.27617345067840116</v>
      </c>
      <c r="J26" s="27">
        <f>VLOOKUP(B26,Ethnicity!$B:$H,5,FALSE)</f>
        <v>0.57148423175650898</v>
      </c>
      <c r="K26" s="1">
        <f>VLOOKUP(B26,Ethnicity!$B:$H,7,FALSE)</f>
        <v>0.42851576824349102</v>
      </c>
      <c r="L26" s="44">
        <f>VLOOKUP($B26,'Median Age'!$B:$F,3,FALSE)</f>
        <v>37.700000000000003</v>
      </c>
      <c r="M26" s="44">
        <f>VLOOKUP($B26,'Median Age'!$B:$F,4,FALSE)</f>
        <v>35.1</v>
      </c>
      <c r="N26" s="44">
        <f>VLOOKUP($B26,'Median Age'!$B:$F,5,FALSE)</f>
        <v>40.4</v>
      </c>
      <c r="O26" s="1">
        <f>VLOOKUP($B26,Education!$B:$F,3,FALSE)</f>
        <v>0.78400000000000003</v>
      </c>
      <c r="P26" s="1">
        <f>VLOOKUP($B26,Education!$B:$F,4,FALSE)</f>
        <v>0.21599999999999997</v>
      </c>
      <c r="Q26" s="1">
        <f>(VLOOKUP(B26,Language!$B:$E,4,FALSE)/VLOOKUP(B26,Language!$B:$E,3,FALSE))</f>
        <v>0.55645300302888523</v>
      </c>
      <c r="R26" t="str">
        <f>VLOOKUP(B26,Language!$AT:$AV,3,FALSE)</f>
        <v>Spanish or Spanish Creole</v>
      </c>
      <c r="S26" s="27">
        <f t="shared" si="0"/>
        <v>0.44354699697111477</v>
      </c>
      <c r="T26" s="33">
        <f>VLOOKUP(B26,Employment!$B:$E,4,FALSE)</f>
        <v>9.8000000000000004E-2</v>
      </c>
      <c r="U26" s="33">
        <f>VLOOKUP(B26,Poverty!$B:$E,4,FALSE)</f>
        <v>0.14800000000000002</v>
      </c>
      <c r="V26" s="33">
        <f>VLOOKUP(B26,'Public Assistance'!$B:$F,5,FALSE)</f>
        <v>0.1289731946682291</v>
      </c>
      <c r="W26" s="21">
        <f>VLOOKUP(B26,'Median Income'!$B:$E,4,FALSE)</f>
        <v>67188</v>
      </c>
      <c r="X26" s="1">
        <f>VLOOKUP(B26,'Foreign Born'!$A:$E,5,FALSE)</f>
        <v>0.33019343601026768</v>
      </c>
      <c r="Y26">
        <f>VLOOKUP($B26,'Place of Foreign Born'!$B:$AG,3,FALSE)</f>
        <v>14407</v>
      </c>
      <c r="Z26">
        <f>VLOOKUP($B26,'Place of Foreign Born'!$B:$AG,4,FALSE)</f>
        <v>513</v>
      </c>
      <c r="AA26">
        <f>VLOOKUP($B26,'Place of Foreign Born'!$B:$AG,5,FALSE)</f>
        <v>209</v>
      </c>
      <c r="AB26">
        <f>VLOOKUP($B26,'Place of Foreign Born'!$B:$AG,6,FALSE)</f>
        <v>67</v>
      </c>
      <c r="AC26">
        <f>VLOOKUP($B26,'Place of Foreign Born'!$B:$AG,7,FALSE)</f>
        <v>53</v>
      </c>
      <c r="AD26">
        <f>VLOOKUP($B26,'Place of Foreign Born'!$B:$AG,8,FALSE)</f>
        <v>184</v>
      </c>
      <c r="AE26">
        <f>VLOOKUP($B26,'Place of Foreign Born'!$B:$AG,9,FALSE)</f>
        <v>0</v>
      </c>
      <c r="AF26" s="1">
        <f t="shared" si="1"/>
        <v>3.5607690705906851E-2</v>
      </c>
      <c r="AG26">
        <f>VLOOKUP($B26,'Place of Foreign Born'!$B:$AG,10,FALSE)</f>
        <v>699</v>
      </c>
      <c r="AH26">
        <f>VLOOKUP($B26,'Place of Foreign Born'!$B:$AG,11,FALSE)</f>
        <v>316</v>
      </c>
      <c r="AI26">
        <f>VLOOKUP($B26,'Place of Foreign Born'!$B:$AG,12,FALSE)</f>
        <v>123</v>
      </c>
      <c r="AJ26">
        <f>VLOOKUP($B26,'Place of Foreign Born'!$B:$AG,13,FALSE)</f>
        <v>118</v>
      </c>
      <c r="AK26">
        <f>VLOOKUP($B26,'Place of Foreign Born'!$B:$AG,14,FALSE)</f>
        <v>142</v>
      </c>
      <c r="AL26">
        <f>VLOOKUP($B26,'Place of Foreign Born'!$B:$AG,15,FALSE)</f>
        <v>0</v>
      </c>
      <c r="AM26" s="1">
        <f t="shared" si="2"/>
        <v>4.8518081488165478E-2</v>
      </c>
      <c r="AN26">
        <f>VLOOKUP($B26,'Place of Foreign Born'!$B:$AG,16,FALSE)</f>
        <v>181</v>
      </c>
      <c r="AO26">
        <f>VLOOKUP($B26,'Place of Foreign Born'!$B:$AG,17,FALSE)</f>
        <v>0</v>
      </c>
      <c r="AP26">
        <f>VLOOKUP($B26,'Place of Foreign Born'!$B:$AG,18,FALSE)</f>
        <v>44</v>
      </c>
      <c r="AQ26">
        <f>VLOOKUP($B26,'Place of Foreign Born'!$B:$AG,19,FALSE)</f>
        <v>7</v>
      </c>
      <c r="AR26">
        <f>VLOOKUP($B26,'Place of Foreign Born'!$B:$AG,20,FALSE)</f>
        <v>23</v>
      </c>
      <c r="AS26">
        <f>VLOOKUP($B26,'Place of Foreign Born'!$B:$AG,21,FALSE)</f>
        <v>107</v>
      </c>
      <c r="AT26">
        <f>VLOOKUP($B26,'Place of Foreign Born'!$B:$AG,22,FALSE)</f>
        <v>0</v>
      </c>
      <c r="AU26" s="1">
        <f t="shared" si="3"/>
        <v>1.256333726660651E-2</v>
      </c>
      <c r="AV26">
        <f>VLOOKUP($B26,'Place of Foreign Born'!$B:$AG,23,FALSE)</f>
        <v>7</v>
      </c>
      <c r="AW26">
        <f>VLOOKUP($B26,'Place of Foreign Born'!$B:$AG,24,FALSE)</f>
        <v>7</v>
      </c>
      <c r="AX26">
        <f>VLOOKUP($B26,'Place of Foreign Born'!$B:$AG,25,FALSE)</f>
        <v>0</v>
      </c>
      <c r="AY26">
        <f>VLOOKUP($B26,'Place of Foreign Born'!$B:$AG,26,FALSE)</f>
        <v>0</v>
      </c>
      <c r="AZ26" s="1">
        <f t="shared" si="4"/>
        <v>4.8587492191295897E-4</v>
      </c>
      <c r="BA26">
        <f>VLOOKUP($B26,'Place of Foreign Born'!$B:$AG,27,FALSE)</f>
        <v>13007</v>
      </c>
      <c r="BB26">
        <f>VLOOKUP($B26,'Place of Foreign Born'!$B:$AG,28,FALSE)</f>
        <v>12986</v>
      </c>
      <c r="BC26">
        <f>VLOOKUP($B26,'Place of Foreign Born'!$B:$AG,29,FALSE)</f>
        <v>7236</v>
      </c>
      <c r="BD26">
        <f>VLOOKUP($B26,'Place of Foreign Born'!$B:$AG,30,FALSE)</f>
        <v>3885</v>
      </c>
      <c r="BE26">
        <f>VLOOKUP($B26,'Place of Foreign Born'!$B:$AG,31,FALSE)</f>
        <v>1865</v>
      </c>
      <c r="BF26">
        <f>VLOOKUP($B26,'Place of Foreign Born'!$B:$AG,32,FALSE)</f>
        <v>21</v>
      </c>
      <c r="BG26" s="1">
        <f t="shared" si="5"/>
        <v>0.90282501561740824</v>
      </c>
    </row>
    <row r="27" spans="1:59" x14ac:dyDescent="0.25">
      <c r="A27" t="str">
        <f>VLOOKUP(B27,'List of ZIP Codes'!$A:$C,2,FALSE)</f>
        <v>Nassau</v>
      </c>
      <c r="B27">
        <v>11530</v>
      </c>
      <c r="C27">
        <f>VLOOKUP(B27,'Total Population'!$B:$D,3,FALSE)</f>
        <v>28155</v>
      </c>
      <c r="D27" s="1">
        <f>VLOOKUP(B27,Race!$B:$Q,5,FALSE)</f>
        <v>0.91209376664890784</v>
      </c>
      <c r="E27" s="1">
        <f>VLOOKUP(B27,Race!$B:$Q,7,FALSE)</f>
        <v>1.4029479666133902E-2</v>
      </c>
      <c r="F27" s="1">
        <f>VLOOKUP(B27,Race!$B:$Q,9,FALSE)</f>
        <v>0</v>
      </c>
      <c r="G27" s="1">
        <f>VLOOKUP(B27,Race!$B:$Q,11,FALSE)</f>
        <v>3.4878351980110106E-2</v>
      </c>
      <c r="H27" s="1">
        <f>VLOOKUP(B27,Race!$B:$Q,13,FALSE)</f>
        <v>0</v>
      </c>
      <c r="I27" s="1">
        <f>VLOOKUP(B27,Race!$B:$Q,16,FALSE)</f>
        <v>3.8998401704848161E-2</v>
      </c>
      <c r="J27" s="27">
        <f>VLOOKUP(B27,Ethnicity!$B:$H,5,FALSE)</f>
        <v>0.94746936600958975</v>
      </c>
      <c r="K27" s="1">
        <f>VLOOKUP(B27,Ethnicity!$B:$H,7,FALSE)</f>
        <v>5.2530633990410226E-2</v>
      </c>
      <c r="L27" s="44">
        <f>VLOOKUP($B27,'Median Age'!$B:$F,3,FALSE)</f>
        <v>42.7</v>
      </c>
      <c r="M27" s="44">
        <f>VLOOKUP($B27,'Median Age'!$B:$F,4,FALSE)</f>
        <v>41.5</v>
      </c>
      <c r="N27" s="44">
        <f>VLOOKUP($B27,'Median Age'!$B:$F,5,FALSE)</f>
        <v>43.4</v>
      </c>
      <c r="O27" s="1">
        <f>VLOOKUP($B27,Education!$B:$F,3,FALSE)</f>
        <v>0.96799999999999997</v>
      </c>
      <c r="P27" s="1">
        <f>VLOOKUP($B27,Education!$B:$F,4,FALSE)</f>
        <v>3.2000000000000028E-2</v>
      </c>
      <c r="Q27" s="1">
        <f>(VLOOKUP(B27,Language!$B:$E,4,FALSE)/VLOOKUP(B27,Language!$B:$E,3,FALSE))</f>
        <v>0.86263965158113998</v>
      </c>
      <c r="R27" t="str">
        <f>VLOOKUP(B27,Language!$AT:$AV,3,FALSE)</f>
        <v>Italian</v>
      </c>
      <c r="S27" s="27">
        <f t="shared" si="0"/>
        <v>0.13736034841886002</v>
      </c>
      <c r="T27" s="33">
        <f>VLOOKUP(B27,Employment!$B:$E,4,FALSE)</f>
        <v>5.2000000000000005E-2</v>
      </c>
      <c r="U27" s="33">
        <f>VLOOKUP(B27,Poverty!$B:$E,4,FALSE)</f>
        <v>0.04</v>
      </c>
      <c r="V27" s="33">
        <f>VLOOKUP(B27,'Public Assistance'!$B:$F,5,FALSE)</f>
        <v>1.4792582270339801E-2</v>
      </c>
      <c r="W27" s="21">
        <f>VLOOKUP(B27,'Median Income'!$B:$E,4,FALSE)</f>
        <v>137788</v>
      </c>
      <c r="X27" s="1">
        <f>VLOOKUP(B27,'Foreign Born'!$A:$E,5,FALSE)</f>
        <v>8.1264429053454088E-2</v>
      </c>
      <c r="Y27">
        <f>VLOOKUP($B27,'Place of Foreign Born'!$B:$AG,3,FALSE)</f>
        <v>2288</v>
      </c>
      <c r="Z27">
        <f>VLOOKUP($B27,'Place of Foreign Born'!$B:$AG,4,FALSE)</f>
        <v>1119</v>
      </c>
      <c r="AA27">
        <f>VLOOKUP($B27,'Place of Foreign Born'!$B:$AG,5,FALSE)</f>
        <v>256</v>
      </c>
      <c r="AB27">
        <f>VLOOKUP($B27,'Place of Foreign Born'!$B:$AG,6,FALSE)</f>
        <v>159</v>
      </c>
      <c r="AC27">
        <f>VLOOKUP($B27,'Place of Foreign Born'!$B:$AG,7,FALSE)</f>
        <v>606</v>
      </c>
      <c r="AD27">
        <f>VLOOKUP($B27,'Place of Foreign Born'!$B:$AG,8,FALSE)</f>
        <v>98</v>
      </c>
      <c r="AE27">
        <f>VLOOKUP($B27,'Place of Foreign Born'!$B:$AG,9,FALSE)</f>
        <v>0</v>
      </c>
      <c r="AF27" s="1">
        <f t="shared" si="1"/>
        <v>0.48907342657342656</v>
      </c>
      <c r="AG27">
        <f>VLOOKUP($B27,'Place of Foreign Born'!$B:$AG,10,FALSE)</f>
        <v>628</v>
      </c>
      <c r="AH27">
        <f>VLOOKUP($B27,'Place of Foreign Born'!$B:$AG,11,FALSE)</f>
        <v>320</v>
      </c>
      <c r="AI27">
        <f>VLOOKUP($B27,'Place of Foreign Born'!$B:$AG,12,FALSE)</f>
        <v>106</v>
      </c>
      <c r="AJ27">
        <f>VLOOKUP($B27,'Place of Foreign Born'!$B:$AG,13,FALSE)</f>
        <v>137</v>
      </c>
      <c r="AK27">
        <f>VLOOKUP($B27,'Place of Foreign Born'!$B:$AG,14,FALSE)</f>
        <v>49</v>
      </c>
      <c r="AL27">
        <f>VLOOKUP($B27,'Place of Foreign Born'!$B:$AG,15,FALSE)</f>
        <v>16</v>
      </c>
      <c r="AM27" s="1">
        <f t="shared" si="2"/>
        <v>0.27447552447552448</v>
      </c>
      <c r="AN27">
        <f>VLOOKUP($B27,'Place of Foreign Born'!$B:$AG,16,FALSE)</f>
        <v>75</v>
      </c>
      <c r="AO27">
        <f>VLOOKUP($B27,'Place of Foreign Born'!$B:$AG,17,FALSE)</f>
        <v>8</v>
      </c>
      <c r="AP27">
        <f>VLOOKUP($B27,'Place of Foreign Born'!$B:$AG,18,FALSE)</f>
        <v>0</v>
      </c>
      <c r="AQ27">
        <f>VLOOKUP($B27,'Place of Foreign Born'!$B:$AG,19,FALSE)</f>
        <v>42</v>
      </c>
      <c r="AR27">
        <f>VLOOKUP($B27,'Place of Foreign Born'!$B:$AG,20,FALSE)</f>
        <v>25</v>
      </c>
      <c r="AS27">
        <f>VLOOKUP($B27,'Place of Foreign Born'!$B:$AG,21,FALSE)</f>
        <v>0</v>
      </c>
      <c r="AT27">
        <f>VLOOKUP($B27,'Place of Foreign Born'!$B:$AG,22,FALSE)</f>
        <v>0</v>
      </c>
      <c r="AU27" s="1">
        <f t="shared" si="3"/>
        <v>3.277972027972028E-2</v>
      </c>
      <c r="AV27">
        <f>VLOOKUP($B27,'Place of Foreign Born'!$B:$AG,23,FALSE)</f>
        <v>0</v>
      </c>
      <c r="AW27">
        <f>VLOOKUP($B27,'Place of Foreign Born'!$B:$AG,24,FALSE)</f>
        <v>0</v>
      </c>
      <c r="AX27">
        <f>VLOOKUP($B27,'Place of Foreign Born'!$B:$AG,25,FALSE)</f>
        <v>0</v>
      </c>
      <c r="AY27">
        <f>VLOOKUP($B27,'Place of Foreign Born'!$B:$AG,26,FALSE)</f>
        <v>0</v>
      </c>
      <c r="AZ27" s="1">
        <f t="shared" si="4"/>
        <v>0</v>
      </c>
      <c r="BA27">
        <f>VLOOKUP($B27,'Place of Foreign Born'!$B:$AG,27,FALSE)</f>
        <v>466</v>
      </c>
      <c r="BB27">
        <f>VLOOKUP($B27,'Place of Foreign Born'!$B:$AG,28,FALSE)</f>
        <v>458</v>
      </c>
      <c r="BC27">
        <f>VLOOKUP($B27,'Place of Foreign Born'!$B:$AG,29,FALSE)</f>
        <v>92</v>
      </c>
      <c r="BD27">
        <f>VLOOKUP($B27,'Place of Foreign Born'!$B:$AG,30,FALSE)</f>
        <v>38</v>
      </c>
      <c r="BE27">
        <f>VLOOKUP($B27,'Place of Foreign Born'!$B:$AG,31,FALSE)</f>
        <v>328</v>
      </c>
      <c r="BF27">
        <f>VLOOKUP($B27,'Place of Foreign Born'!$B:$AG,32,FALSE)</f>
        <v>8</v>
      </c>
      <c r="BG27" s="1">
        <f t="shared" si="5"/>
        <v>0.20367132867132867</v>
      </c>
    </row>
    <row r="28" spans="1:59" x14ac:dyDescent="0.25">
      <c r="A28" t="str">
        <f>VLOOKUP(B28,'List of ZIP Codes'!$A:$C,2,FALSE)</f>
        <v>Nassau</v>
      </c>
      <c r="B28">
        <v>11542</v>
      </c>
      <c r="C28">
        <f>VLOOKUP(B28,'Total Population'!$B:$D,3,FALSE)</f>
        <v>27691</v>
      </c>
      <c r="D28" s="1">
        <f>VLOOKUP(B28,Race!$B:$Q,5,FALSE)</f>
        <v>0.64436098371311978</v>
      </c>
      <c r="E28" s="1">
        <f>VLOOKUP(B28,Race!$B:$Q,7,FALSE)</f>
        <v>6.6375356614062325E-2</v>
      </c>
      <c r="F28" s="1">
        <f>VLOOKUP(B28,Race!$B:$Q,9,FALSE)</f>
        <v>2.6001227835758911E-3</v>
      </c>
      <c r="G28" s="1">
        <f>VLOOKUP(B28,Race!$B:$Q,11,FALSE)</f>
        <v>3.6365606153623921E-2</v>
      </c>
      <c r="H28" s="1">
        <f>VLOOKUP(B28,Race!$B:$Q,13,FALSE)</f>
        <v>0</v>
      </c>
      <c r="I28" s="1">
        <f>VLOOKUP(B28,Race!$B:$Q,16,FALSE)</f>
        <v>0.25029793073561807</v>
      </c>
      <c r="J28" s="27">
        <f>VLOOKUP(B28,Ethnicity!$B:$H,5,FALSE)</f>
        <v>0.69806074175724964</v>
      </c>
      <c r="K28" s="1">
        <f>VLOOKUP(B28,Ethnicity!$B:$H,7,FALSE)</f>
        <v>0.30193925824275036</v>
      </c>
      <c r="L28" s="44">
        <f>VLOOKUP($B28,'Median Age'!$B:$F,3,FALSE)</f>
        <v>39.1</v>
      </c>
      <c r="M28" s="44">
        <f>VLOOKUP($B28,'Median Age'!$B:$F,4,FALSE)</f>
        <v>36.299999999999997</v>
      </c>
      <c r="N28" s="44">
        <f>VLOOKUP($B28,'Median Age'!$B:$F,5,FALSE)</f>
        <v>43.3</v>
      </c>
      <c r="O28" s="1">
        <f>VLOOKUP($B28,Education!$B:$F,3,FALSE)</f>
        <v>0.79500000000000004</v>
      </c>
      <c r="P28" s="1">
        <f>VLOOKUP($B28,Education!$B:$F,4,FALSE)</f>
        <v>0.20499999999999996</v>
      </c>
      <c r="Q28" s="1">
        <f>(VLOOKUP(B28,Language!$B:$E,4,FALSE)/VLOOKUP(B28,Language!$B:$E,3,FALSE))</f>
        <v>0.54691225101899565</v>
      </c>
      <c r="R28" t="str">
        <f>VLOOKUP(B28,Language!$AT:$AV,3,FALSE)</f>
        <v>Spanish or Spanish Creole</v>
      </c>
      <c r="S28" s="27">
        <f t="shared" si="0"/>
        <v>0.45308774898100435</v>
      </c>
      <c r="T28" s="33">
        <f>VLOOKUP(B28,Employment!$B:$E,4,FALSE)</f>
        <v>5.9000000000000004E-2</v>
      </c>
      <c r="U28" s="33">
        <f>VLOOKUP(B28,Poverty!$B:$E,4,FALSE)</f>
        <v>0.14599999999999999</v>
      </c>
      <c r="V28" s="33">
        <f>VLOOKUP(B28,'Public Assistance'!$B:$F,5,FALSE)</f>
        <v>6.9719683745764455E-2</v>
      </c>
      <c r="W28" s="21">
        <f>VLOOKUP(B28,'Median Income'!$B:$E,4,FALSE)</f>
        <v>65671</v>
      </c>
      <c r="X28" s="1">
        <f>VLOOKUP(B28,'Foreign Born'!$A:$E,5,FALSE)</f>
        <v>0.34354122277996463</v>
      </c>
      <c r="Y28">
        <f>VLOOKUP($B28,'Place of Foreign Born'!$B:$AG,3,FALSE)</f>
        <v>9513</v>
      </c>
      <c r="Z28">
        <f>VLOOKUP($B28,'Place of Foreign Born'!$B:$AG,4,FALSE)</f>
        <v>2404</v>
      </c>
      <c r="AA28">
        <f>VLOOKUP($B28,'Place of Foreign Born'!$B:$AG,5,FALSE)</f>
        <v>135</v>
      </c>
      <c r="AB28">
        <f>VLOOKUP($B28,'Place of Foreign Born'!$B:$AG,6,FALSE)</f>
        <v>120</v>
      </c>
      <c r="AC28">
        <f>VLOOKUP($B28,'Place of Foreign Born'!$B:$AG,7,FALSE)</f>
        <v>1056</v>
      </c>
      <c r="AD28">
        <f>VLOOKUP($B28,'Place of Foreign Born'!$B:$AG,8,FALSE)</f>
        <v>1093</v>
      </c>
      <c r="AE28">
        <f>VLOOKUP($B28,'Place of Foreign Born'!$B:$AG,9,FALSE)</f>
        <v>0</v>
      </c>
      <c r="AF28" s="1">
        <f t="shared" si="1"/>
        <v>0.25270682224324609</v>
      </c>
      <c r="AG28">
        <f>VLOOKUP($B28,'Place of Foreign Born'!$B:$AG,10,FALSE)</f>
        <v>1160</v>
      </c>
      <c r="AH28">
        <f>VLOOKUP($B28,'Place of Foreign Born'!$B:$AG,11,FALSE)</f>
        <v>370</v>
      </c>
      <c r="AI28">
        <f>VLOOKUP($B28,'Place of Foreign Born'!$B:$AG,12,FALSE)</f>
        <v>251</v>
      </c>
      <c r="AJ28">
        <f>VLOOKUP($B28,'Place of Foreign Born'!$B:$AG,13,FALSE)</f>
        <v>245</v>
      </c>
      <c r="AK28">
        <f>VLOOKUP($B28,'Place of Foreign Born'!$B:$AG,14,FALSE)</f>
        <v>294</v>
      </c>
      <c r="AL28">
        <f>VLOOKUP($B28,'Place of Foreign Born'!$B:$AG,15,FALSE)</f>
        <v>0</v>
      </c>
      <c r="AM28" s="1">
        <f t="shared" si="2"/>
        <v>0.12193840008409546</v>
      </c>
      <c r="AN28">
        <f>VLOOKUP($B28,'Place of Foreign Born'!$B:$AG,16,FALSE)</f>
        <v>111</v>
      </c>
      <c r="AO28">
        <f>VLOOKUP($B28,'Place of Foreign Born'!$B:$AG,17,FALSE)</f>
        <v>50</v>
      </c>
      <c r="AP28">
        <f>VLOOKUP($B28,'Place of Foreign Born'!$B:$AG,18,FALSE)</f>
        <v>0</v>
      </c>
      <c r="AQ28">
        <f>VLOOKUP($B28,'Place of Foreign Born'!$B:$AG,19,FALSE)</f>
        <v>16</v>
      </c>
      <c r="AR28">
        <f>VLOOKUP($B28,'Place of Foreign Born'!$B:$AG,20,FALSE)</f>
        <v>44</v>
      </c>
      <c r="AS28">
        <f>VLOOKUP($B28,'Place of Foreign Born'!$B:$AG,21,FALSE)</f>
        <v>1</v>
      </c>
      <c r="AT28">
        <f>VLOOKUP($B28,'Place of Foreign Born'!$B:$AG,22,FALSE)</f>
        <v>0</v>
      </c>
      <c r="AU28" s="1">
        <f t="shared" si="3"/>
        <v>1.1668243456322927E-2</v>
      </c>
      <c r="AV28">
        <f>VLOOKUP($B28,'Place of Foreign Born'!$B:$AG,23,FALSE)</f>
        <v>0</v>
      </c>
      <c r="AW28">
        <f>VLOOKUP($B28,'Place of Foreign Born'!$B:$AG,24,FALSE)</f>
        <v>0</v>
      </c>
      <c r="AX28">
        <f>VLOOKUP($B28,'Place of Foreign Born'!$B:$AG,25,FALSE)</f>
        <v>0</v>
      </c>
      <c r="AY28">
        <f>VLOOKUP($B28,'Place of Foreign Born'!$B:$AG,26,FALSE)</f>
        <v>0</v>
      </c>
      <c r="AZ28" s="1">
        <f t="shared" si="4"/>
        <v>0</v>
      </c>
      <c r="BA28">
        <f>VLOOKUP($B28,'Place of Foreign Born'!$B:$AG,27,FALSE)</f>
        <v>5838</v>
      </c>
      <c r="BB28">
        <f>VLOOKUP($B28,'Place of Foreign Born'!$B:$AG,28,FALSE)</f>
        <v>5765</v>
      </c>
      <c r="BC28">
        <f>VLOOKUP($B28,'Place of Foreign Born'!$B:$AG,29,FALSE)</f>
        <v>241</v>
      </c>
      <c r="BD28">
        <f>VLOOKUP($B28,'Place of Foreign Born'!$B:$AG,30,FALSE)</f>
        <v>4409</v>
      </c>
      <c r="BE28">
        <f>VLOOKUP($B28,'Place of Foreign Born'!$B:$AG,31,FALSE)</f>
        <v>1115</v>
      </c>
      <c r="BF28">
        <f>VLOOKUP($B28,'Place of Foreign Born'!$B:$AG,32,FALSE)</f>
        <v>73</v>
      </c>
      <c r="BG28" s="1">
        <f t="shared" si="5"/>
        <v>0.61368653421633557</v>
      </c>
    </row>
    <row r="29" spans="1:59" x14ac:dyDescent="0.25">
      <c r="A29" t="str">
        <f>VLOOKUP(B29,'List of ZIP Codes'!$A:$C,2,FALSE)</f>
        <v>Nassau</v>
      </c>
      <c r="B29">
        <v>11545</v>
      </c>
      <c r="C29">
        <f>VLOOKUP(B29,'Total Population'!$B:$D,3,FALSE)</f>
        <v>12653</v>
      </c>
      <c r="D29" s="1">
        <f>VLOOKUP(B29,Race!$B:$Q,5,FALSE)</f>
        <v>0.88445427961748202</v>
      </c>
      <c r="E29" s="1">
        <f>VLOOKUP(B29,Race!$B:$Q,7,FALSE)</f>
        <v>9.9581127005453247E-3</v>
      </c>
      <c r="F29" s="1">
        <f>VLOOKUP(B29,Race!$B:$Q,9,FALSE)</f>
        <v>0</v>
      </c>
      <c r="G29" s="1">
        <f>VLOOKUP(B29,Race!$B:$Q,11,FALSE)</f>
        <v>7.2235833399193872E-2</v>
      </c>
      <c r="H29" s="1">
        <f>VLOOKUP(B29,Race!$B:$Q,13,FALSE)</f>
        <v>0</v>
      </c>
      <c r="I29" s="1">
        <f>VLOOKUP(B29,Race!$B:$Q,16,FALSE)</f>
        <v>3.3351774282778787E-2</v>
      </c>
      <c r="J29" s="27">
        <f>VLOOKUP(B29,Ethnicity!$B:$H,5,FALSE)</f>
        <v>0.95305461155457205</v>
      </c>
      <c r="K29" s="1">
        <f>VLOOKUP(B29,Ethnicity!$B:$H,7,FALSE)</f>
        <v>4.6945388445427963E-2</v>
      </c>
      <c r="L29" s="44">
        <f>VLOOKUP($B29,'Median Age'!$B:$F,3,FALSE)</f>
        <v>45.4</v>
      </c>
      <c r="M29" s="44">
        <f>VLOOKUP($B29,'Median Age'!$B:$F,4,FALSE)</f>
        <v>44.7</v>
      </c>
      <c r="N29" s="44">
        <f>VLOOKUP($B29,'Median Age'!$B:$F,5,FALSE)</f>
        <v>45.9</v>
      </c>
      <c r="O29" s="1">
        <f>VLOOKUP($B29,Education!$B:$F,3,FALSE)</f>
        <v>0.96</v>
      </c>
      <c r="P29" s="1">
        <f>VLOOKUP($B29,Education!$B:$F,4,FALSE)</f>
        <v>4.0000000000000036E-2</v>
      </c>
      <c r="Q29" s="1">
        <f>(VLOOKUP(B29,Language!$B:$E,4,FALSE)/VLOOKUP(B29,Language!$B:$E,3,FALSE))</f>
        <v>0.79275254405559692</v>
      </c>
      <c r="R29" t="str">
        <f>VLOOKUP(B29,Language!$AT:$AV,3,FALSE)</f>
        <v>Spanish or Spanish Creole</v>
      </c>
      <c r="S29" s="27">
        <f t="shared" si="0"/>
        <v>0.20724745594440308</v>
      </c>
      <c r="T29" s="33">
        <f>VLOOKUP(B29,Employment!$B:$E,4,FALSE)</f>
        <v>4.5999999999999999E-2</v>
      </c>
      <c r="U29" s="33">
        <f>VLOOKUP(B29,Poverty!$B:$E,4,FALSE)</f>
        <v>2.1000000000000001E-2</v>
      </c>
      <c r="V29" s="33">
        <f>VLOOKUP(B29,'Public Assistance'!$B:$F,5,FALSE)</f>
        <v>1.8514178579798455E-2</v>
      </c>
      <c r="W29" s="21">
        <f>VLOOKUP(B29,'Median Income'!$B:$E,4,FALSE)</f>
        <v>142107</v>
      </c>
      <c r="X29" s="1">
        <f>VLOOKUP(B29,'Foreign Born'!$A:$E,5,FALSE)</f>
        <v>0.13127321583814114</v>
      </c>
      <c r="Y29">
        <f>VLOOKUP($B29,'Place of Foreign Born'!$B:$AG,3,FALSE)</f>
        <v>1661</v>
      </c>
      <c r="Z29">
        <f>VLOOKUP($B29,'Place of Foreign Born'!$B:$AG,4,FALSE)</f>
        <v>527</v>
      </c>
      <c r="AA29">
        <f>VLOOKUP($B29,'Place of Foreign Born'!$B:$AG,5,FALSE)</f>
        <v>72</v>
      </c>
      <c r="AB29">
        <f>VLOOKUP($B29,'Place of Foreign Born'!$B:$AG,6,FALSE)</f>
        <v>139</v>
      </c>
      <c r="AC29">
        <f>VLOOKUP($B29,'Place of Foreign Born'!$B:$AG,7,FALSE)</f>
        <v>202</v>
      </c>
      <c r="AD29">
        <f>VLOOKUP($B29,'Place of Foreign Born'!$B:$AG,8,FALSE)</f>
        <v>114</v>
      </c>
      <c r="AE29">
        <f>VLOOKUP($B29,'Place of Foreign Born'!$B:$AG,9,FALSE)</f>
        <v>0</v>
      </c>
      <c r="AF29" s="1">
        <f t="shared" si="1"/>
        <v>0.3172787477423239</v>
      </c>
      <c r="AG29">
        <f>VLOOKUP($B29,'Place of Foreign Born'!$B:$AG,10,FALSE)</f>
        <v>694</v>
      </c>
      <c r="AH29">
        <f>VLOOKUP($B29,'Place of Foreign Born'!$B:$AG,11,FALSE)</f>
        <v>253</v>
      </c>
      <c r="AI29">
        <f>VLOOKUP($B29,'Place of Foreign Born'!$B:$AG,12,FALSE)</f>
        <v>363</v>
      </c>
      <c r="AJ29">
        <f>VLOOKUP($B29,'Place of Foreign Born'!$B:$AG,13,FALSE)</f>
        <v>41</v>
      </c>
      <c r="AK29">
        <f>VLOOKUP($B29,'Place of Foreign Born'!$B:$AG,14,FALSE)</f>
        <v>37</v>
      </c>
      <c r="AL29">
        <f>VLOOKUP($B29,'Place of Foreign Born'!$B:$AG,15,FALSE)</f>
        <v>0</v>
      </c>
      <c r="AM29" s="1">
        <f t="shared" si="2"/>
        <v>0.41782059000602045</v>
      </c>
      <c r="AN29">
        <f>VLOOKUP($B29,'Place of Foreign Born'!$B:$AG,16,FALSE)</f>
        <v>65</v>
      </c>
      <c r="AO29">
        <f>VLOOKUP($B29,'Place of Foreign Born'!$B:$AG,17,FALSE)</f>
        <v>0</v>
      </c>
      <c r="AP29">
        <f>VLOOKUP($B29,'Place of Foreign Born'!$B:$AG,18,FALSE)</f>
        <v>0</v>
      </c>
      <c r="AQ29">
        <f>VLOOKUP($B29,'Place of Foreign Born'!$B:$AG,19,FALSE)</f>
        <v>65</v>
      </c>
      <c r="AR29">
        <f>VLOOKUP($B29,'Place of Foreign Born'!$B:$AG,20,FALSE)</f>
        <v>0</v>
      </c>
      <c r="AS29">
        <f>VLOOKUP($B29,'Place of Foreign Born'!$B:$AG,21,FALSE)</f>
        <v>0</v>
      </c>
      <c r="AT29">
        <f>VLOOKUP($B29,'Place of Foreign Born'!$B:$AG,22,FALSE)</f>
        <v>0</v>
      </c>
      <c r="AU29" s="1">
        <f t="shared" si="3"/>
        <v>3.9133052378085488E-2</v>
      </c>
      <c r="AV29">
        <f>VLOOKUP($B29,'Place of Foreign Born'!$B:$AG,23,FALSE)</f>
        <v>0</v>
      </c>
      <c r="AW29">
        <f>VLOOKUP($B29,'Place of Foreign Born'!$B:$AG,24,FALSE)</f>
        <v>0</v>
      </c>
      <c r="AX29">
        <f>VLOOKUP($B29,'Place of Foreign Born'!$B:$AG,25,FALSE)</f>
        <v>0</v>
      </c>
      <c r="AY29">
        <f>VLOOKUP($B29,'Place of Foreign Born'!$B:$AG,26,FALSE)</f>
        <v>0</v>
      </c>
      <c r="AZ29" s="1">
        <f t="shared" si="4"/>
        <v>0</v>
      </c>
      <c r="BA29">
        <f>VLOOKUP($B29,'Place of Foreign Born'!$B:$AG,27,FALSE)</f>
        <v>375</v>
      </c>
      <c r="BB29">
        <f>VLOOKUP($B29,'Place of Foreign Born'!$B:$AG,28,FALSE)</f>
        <v>359</v>
      </c>
      <c r="BC29">
        <f>VLOOKUP($B29,'Place of Foreign Born'!$B:$AG,29,FALSE)</f>
        <v>36</v>
      </c>
      <c r="BD29">
        <f>VLOOKUP($B29,'Place of Foreign Born'!$B:$AG,30,FALSE)</f>
        <v>86</v>
      </c>
      <c r="BE29">
        <f>VLOOKUP($B29,'Place of Foreign Born'!$B:$AG,31,FALSE)</f>
        <v>237</v>
      </c>
      <c r="BF29">
        <f>VLOOKUP($B29,'Place of Foreign Born'!$B:$AG,32,FALSE)</f>
        <v>16</v>
      </c>
      <c r="BG29" s="1">
        <f t="shared" si="5"/>
        <v>0.22576760987357014</v>
      </c>
    </row>
    <row r="30" spans="1:59" x14ac:dyDescent="0.25">
      <c r="A30" t="str">
        <f>VLOOKUP(B30,'List of ZIP Codes'!$A:$C,2,FALSE)</f>
        <v>Nassau</v>
      </c>
      <c r="B30">
        <v>11547</v>
      </c>
      <c r="C30">
        <f>VLOOKUP(B30,'Total Population'!$B:$D,3,FALSE)</f>
        <v>797</v>
      </c>
      <c r="D30" s="1">
        <f>VLOOKUP(B30,Race!$B:$Q,5,FALSE)</f>
        <v>0.90464240903387705</v>
      </c>
      <c r="E30" s="1">
        <f>VLOOKUP(B30,Race!$B:$Q,7,FALSE)</f>
        <v>0</v>
      </c>
      <c r="F30" s="1">
        <f>VLOOKUP(B30,Race!$B:$Q,9,FALSE)</f>
        <v>0</v>
      </c>
      <c r="G30" s="1">
        <f>VLOOKUP(B30,Race!$B:$Q,11,FALSE)</f>
        <v>6.775407779171895E-2</v>
      </c>
      <c r="H30" s="1">
        <f>VLOOKUP(B30,Race!$B:$Q,13,FALSE)</f>
        <v>0</v>
      </c>
      <c r="I30" s="1">
        <f>VLOOKUP(B30,Race!$B:$Q,16,FALSE)</f>
        <v>2.7603513174404015E-2</v>
      </c>
      <c r="J30" s="27">
        <f>VLOOKUP(B30,Ethnicity!$B:$H,5,FALSE)</f>
        <v>0.91468005018820575</v>
      </c>
      <c r="K30" s="1">
        <f>VLOOKUP(B30,Ethnicity!$B:$H,7,FALSE)</f>
        <v>8.5319949811794235E-2</v>
      </c>
      <c r="L30" s="44">
        <f>VLOOKUP($B30,'Median Age'!$B:$F,3,FALSE)</f>
        <v>43.1</v>
      </c>
      <c r="M30" s="44">
        <f>VLOOKUP($B30,'Median Age'!$B:$F,4,FALSE)</f>
        <v>45.8</v>
      </c>
      <c r="N30" s="44">
        <f>VLOOKUP($B30,'Median Age'!$B:$F,5,FALSE)</f>
        <v>40.5</v>
      </c>
      <c r="O30" s="1">
        <f>VLOOKUP($B30,Education!$B:$F,3,FALSE)</f>
        <v>0.92599999999999993</v>
      </c>
      <c r="P30" s="1">
        <f>VLOOKUP($B30,Education!$B:$F,4,FALSE)</f>
        <v>7.4000000000000066E-2</v>
      </c>
      <c r="Q30" s="1">
        <f>(VLOOKUP(B30,Language!$B:$E,4,FALSE)/VLOOKUP(B30,Language!$B:$E,3,FALSE))</f>
        <v>0.80301129234629864</v>
      </c>
      <c r="R30" t="str">
        <f>VLOOKUP(B30,Language!$AT:$AV,3,FALSE)</f>
        <v>Spanish or Spanish Creole</v>
      </c>
      <c r="S30" s="27">
        <f t="shared" si="0"/>
        <v>0.19698870765370136</v>
      </c>
      <c r="T30" s="33">
        <f>VLOOKUP(B30,Employment!$B:$E,4,FALSE)</f>
        <v>0.16399999999999998</v>
      </c>
      <c r="U30" s="33">
        <f>VLOOKUP(B30,Poverty!$B:$E,4,FALSE)</f>
        <v>9.4E-2</v>
      </c>
      <c r="V30" s="33">
        <f>VLOOKUP(B30,'Public Assistance'!$B:$F,5,FALSE)</f>
        <v>0</v>
      </c>
      <c r="W30" s="21">
        <f>VLOOKUP(B30,'Median Income'!$B:$E,4,FALSE)</f>
        <v>92361</v>
      </c>
      <c r="X30" s="1">
        <f>VLOOKUP(B30,'Foreign Born'!$A:$E,5,FALSE)</f>
        <v>0.17063989962358847</v>
      </c>
      <c r="Y30">
        <f>VLOOKUP($B30,'Place of Foreign Born'!$B:$AG,3,FALSE)</f>
        <v>136</v>
      </c>
      <c r="Z30">
        <f>VLOOKUP($B30,'Place of Foreign Born'!$B:$AG,4,FALSE)</f>
        <v>23</v>
      </c>
      <c r="AA30">
        <f>VLOOKUP($B30,'Place of Foreign Born'!$B:$AG,5,FALSE)</f>
        <v>0</v>
      </c>
      <c r="AB30">
        <f>VLOOKUP($B30,'Place of Foreign Born'!$B:$AG,6,FALSE)</f>
        <v>23</v>
      </c>
      <c r="AC30">
        <f>VLOOKUP($B30,'Place of Foreign Born'!$B:$AG,7,FALSE)</f>
        <v>0</v>
      </c>
      <c r="AD30">
        <f>VLOOKUP($B30,'Place of Foreign Born'!$B:$AG,8,FALSE)</f>
        <v>0</v>
      </c>
      <c r="AE30">
        <f>VLOOKUP($B30,'Place of Foreign Born'!$B:$AG,9,FALSE)</f>
        <v>0</v>
      </c>
      <c r="AF30" s="1">
        <f t="shared" si="1"/>
        <v>0.16911764705882354</v>
      </c>
      <c r="AG30">
        <f>VLOOKUP($B30,'Place of Foreign Born'!$B:$AG,10,FALSE)</f>
        <v>54</v>
      </c>
      <c r="AH30">
        <f>VLOOKUP($B30,'Place of Foreign Born'!$B:$AG,11,FALSE)</f>
        <v>12</v>
      </c>
      <c r="AI30">
        <f>VLOOKUP($B30,'Place of Foreign Born'!$B:$AG,12,FALSE)</f>
        <v>33</v>
      </c>
      <c r="AJ30">
        <f>VLOOKUP($B30,'Place of Foreign Born'!$B:$AG,13,FALSE)</f>
        <v>9</v>
      </c>
      <c r="AK30">
        <f>VLOOKUP($B30,'Place of Foreign Born'!$B:$AG,14,FALSE)</f>
        <v>0</v>
      </c>
      <c r="AL30">
        <f>VLOOKUP($B30,'Place of Foreign Born'!$B:$AG,15,FALSE)</f>
        <v>0</v>
      </c>
      <c r="AM30" s="1">
        <f t="shared" si="2"/>
        <v>0.39705882352941174</v>
      </c>
      <c r="AN30">
        <f>VLOOKUP($B30,'Place of Foreign Born'!$B:$AG,16,FALSE)</f>
        <v>0</v>
      </c>
      <c r="AO30">
        <f>VLOOKUP($B30,'Place of Foreign Born'!$B:$AG,17,FALSE)</f>
        <v>0</v>
      </c>
      <c r="AP30">
        <f>VLOOKUP($B30,'Place of Foreign Born'!$B:$AG,18,FALSE)</f>
        <v>0</v>
      </c>
      <c r="AQ30">
        <f>VLOOKUP($B30,'Place of Foreign Born'!$B:$AG,19,FALSE)</f>
        <v>0</v>
      </c>
      <c r="AR30">
        <f>VLOOKUP($B30,'Place of Foreign Born'!$B:$AG,20,FALSE)</f>
        <v>0</v>
      </c>
      <c r="AS30">
        <f>VLOOKUP($B30,'Place of Foreign Born'!$B:$AG,21,FALSE)</f>
        <v>0</v>
      </c>
      <c r="AT30">
        <f>VLOOKUP($B30,'Place of Foreign Born'!$B:$AG,22,FALSE)</f>
        <v>0</v>
      </c>
      <c r="AU30" s="1">
        <f t="shared" si="3"/>
        <v>0</v>
      </c>
      <c r="AV30">
        <f>VLOOKUP($B30,'Place of Foreign Born'!$B:$AG,23,FALSE)</f>
        <v>0</v>
      </c>
      <c r="AW30">
        <f>VLOOKUP($B30,'Place of Foreign Born'!$B:$AG,24,FALSE)</f>
        <v>0</v>
      </c>
      <c r="AX30">
        <f>VLOOKUP($B30,'Place of Foreign Born'!$B:$AG,25,FALSE)</f>
        <v>0</v>
      </c>
      <c r="AY30">
        <f>VLOOKUP($B30,'Place of Foreign Born'!$B:$AG,26,FALSE)</f>
        <v>0</v>
      </c>
      <c r="AZ30" s="1">
        <f t="shared" si="4"/>
        <v>0</v>
      </c>
      <c r="BA30">
        <f>VLOOKUP($B30,'Place of Foreign Born'!$B:$AG,27,FALSE)</f>
        <v>59</v>
      </c>
      <c r="BB30">
        <f>VLOOKUP($B30,'Place of Foreign Born'!$B:$AG,28,FALSE)</f>
        <v>37</v>
      </c>
      <c r="BC30">
        <f>VLOOKUP($B30,'Place of Foreign Born'!$B:$AG,29,FALSE)</f>
        <v>0</v>
      </c>
      <c r="BD30">
        <f>VLOOKUP($B30,'Place of Foreign Born'!$B:$AG,30,FALSE)</f>
        <v>30</v>
      </c>
      <c r="BE30">
        <f>VLOOKUP($B30,'Place of Foreign Born'!$B:$AG,31,FALSE)</f>
        <v>7</v>
      </c>
      <c r="BF30">
        <f>VLOOKUP($B30,'Place of Foreign Born'!$B:$AG,32,FALSE)</f>
        <v>22</v>
      </c>
      <c r="BG30" s="1">
        <f t="shared" si="5"/>
        <v>0.43382352941176472</v>
      </c>
    </row>
    <row r="31" spans="1:59" x14ac:dyDescent="0.25">
      <c r="A31" t="str">
        <f>VLOOKUP(B31,'List of ZIP Codes'!$A:$C,2,FALSE)</f>
        <v>Nassau</v>
      </c>
      <c r="B31">
        <v>11548</v>
      </c>
      <c r="C31">
        <f>VLOOKUP(B31,'Total Population'!$B:$D,3,FALSE)</f>
        <v>2328</v>
      </c>
      <c r="D31" s="1">
        <f>VLOOKUP(B31,Race!$B:$Q,5,FALSE)</f>
        <v>0.68857388316151202</v>
      </c>
      <c r="E31" s="1">
        <f>VLOOKUP(B31,Race!$B:$Q,7,FALSE)</f>
        <v>0.1134020618556701</v>
      </c>
      <c r="F31" s="1">
        <f>VLOOKUP(B31,Race!$B:$Q,9,FALSE)</f>
        <v>0</v>
      </c>
      <c r="G31" s="1">
        <f>VLOOKUP(B31,Race!$B:$Q,11,FALSE)</f>
        <v>0.12457044673539519</v>
      </c>
      <c r="H31" s="1">
        <f>VLOOKUP(B31,Race!$B:$Q,13,FALSE)</f>
        <v>0</v>
      </c>
      <c r="I31" s="1">
        <f>VLOOKUP(B31,Race!$B:$Q,16,FALSE)</f>
        <v>7.3453608247422683E-2</v>
      </c>
      <c r="J31" s="27">
        <f>VLOOKUP(B31,Ethnicity!$B:$H,5,FALSE)</f>
        <v>0.90120274914089349</v>
      </c>
      <c r="K31" s="1">
        <f>VLOOKUP(B31,Ethnicity!$B:$H,7,FALSE)</f>
        <v>9.8797250859106525E-2</v>
      </c>
      <c r="L31" s="44">
        <f>VLOOKUP($B31,'Median Age'!$B:$F,3,FALSE)</f>
        <v>21.3</v>
      </c>
      <c r="M31" s="44">
        <f>VLOOKUP($B31,'Median Age'!$B:$F,4,FALSE)</f>
        <v>21.4</v>
      </c>
      <c r="N31" s="44">
        <f>VLOOKUP($B31,'Median Age'!$B:$F,5,FALSE)</f>
        <v>21.2</v>
      </c>
      <c r="O31" s="1">
        <f>VLOOKUP($B31,Education!$B:$F,3,FALSE)</f>
        <v>0.94</v>
      </c>
      <c r="P31" s="1">
        <f>VLOOKUP($B31,Education!$B:$F,4,FALSE)</f>
        <v>6.0000000000000053E-2</v>
      </c>
      <c r="Q31" s="1">
        <f>(VLOOKUP(B31,Language!$B:$E,4,FALSE)/VLOOKUP(B31,Language!$B:$E,3,FALSE))</f>
        <v>0.73127177700348434</v>
      </c>
      <c r="R31" t="str">
        <f>VLOOKUP(B31,Language!$AT:$AV,3,FALSE)</f>
        <v>Spanish or Spanish Creole</v>
      </c>
      <c r="S31" s="27">
        <f t="shared" si="0"/>
        <v>0.26872822299651566</v>
      </c>
      <c r="T31" s="33">
        <f>VLOOKUP(B31,Employment!$B:$E,4,FALSE)</f>
        <v>0.06</v>
      </c>
      <c r="U31" s="33">
        <f>VLOOKUP(B31,Poverty!$B:$E,4,FALSE)</f>
        <v>4.8000000000000001E-2</v>
      </c>
      <c r="V31" s="33">
        <f>VLOOKUP(B31,'Public Assistance'!$B:$F,5,FALSE)</f>
        <v>2.8423772609819122E-2</v>
      </c>
      <c r="W31" s="21">
        <f>VLOOKUP(B31,'Median Income'!$B:$E,4,FALSE)</f>
        <v>103194</v>
      </c>
      <c r="X31" s="1">
        <f>VLOOKUP(B31,'Foreign Born'!$A:$E,5,FALSE)</f>
        <v>0.22164948453608246</v>
      </c>
      <c r="Y31">
        <f>VLOOKUP($B31,'Place of Foreign Born'!$B:$AG,3,FALSE)</f>
        <v>516</v>
      </c>
      <c r="Z31">
        <f>VLOOKUP($B31,'Place of Foreign Born'!$B:$AG,4,FALSE)</f>
        <v>110</v>
      </c>
      <c r="AA31">
        <f>VLOOKUP($B31,'Place of Foreign Born'!$B:$AG,5,FALSE)</f>
        <v>25</v>
      </c>
      <c r="AB31">
        <f>VLOOKUP($B31,'Place of Foreign Born'!$B:$AG,6,FALSE)</f>
        <v>0</v>
      </c>
      <c r="AC31">
        <f>VLOOKUP($B31,'Place of Foreign Born'!$B:$AG,7,FALSE)</f>
        <v>10</v>
      </c>
      <c r="AD31">
        <f>VLOOKUP($B31,'Place of Foreign Born'!$B:$AG,8,FALSE)</f>
        <v>75</v>
      </c>
      <c r="AE31">
        <f>VLOOKUP($B31,'Place of Foreign Born'!$B:$AG,9,FALSE)</f>
        <v>0</v>
      </c>
      <c r="AF31" s="1">
        <f t="shared" si="1"/>
        <v>0.2131782945736434</v>
      </c>
      <c r="AG31">
        <f>VLOOKUP($B31,'Place of Foreign Born'!$B:$AG,10,FALSE)</f>
        <v>174</v>
      </c>
      <c r="AH31">
        <f>VLOOKUP($B31,'Place of Foreign Born'!$B:$AG,11,FALSE)</f>
        <v>62</v>
      </c>
      <c r="AI31">
        <f>VLOOKUP($B31,'Place of Foreign Born'!$B:$AG,12,FALSE)</f>
        <v>74</v>
      </c>
      <c r="AJ31">
        <f>VLOOKUP($B31,'Place of Foreign Born'!$B:$AG,13,FALSE)</f>
        <v>17</v>
      </c>
      <c r="AK31">
        <f>VLOOKUP($B31,'Place of Foreign Born'!$B:$AG,14,FALSE)</f>
        <v>21</v>
      </c>
      <c r="AL31">
        <f>VLOOKUP($B31,'Place of Foreign Born'!$B:$AG,15,FALSE)</f>
        <v>0</v>
      </c>
      <c r="AM31" s="1">
        <f t="shared" si="2"/>
        <v>0.33720930232558138</v>
      </c>
      <c r="AN31">
        <f>VLOOKUP($B31,'Place of Foreign Born'!$B:$AG,16,FALSE)</f>
        <v>61</v>
      </c>
      <c r="AO31">
        <f>VLOOKUP($B31,'Place of Foreign Born'!$B:$AG,17,FALSE)</f>
        <v>33</v>
      </c>
      <c r="AP31">
        <f>VLOOKUP($B31,'Place of Foreign Born'!$B:$AG,18,FALSE)</f>
        <v>0</v>
      </c>
      <c r="AQ31">
        <f>VLOOKUP($B31,'Place of Foreign Born'!$B:$AG,19,FALSE)</f>
        <v>0</v>
      </c>
      <c r="AR31">
        <f>VLOOKUP($B31,'Place of Foreign Born'!$B:$AG,20,FALSE)</f>
        <v>0</v>
      </c>
      <c r="AS31">
        <f>VLOOKUP($B31,'Place of Foreign Born'!$B:$AG,21,FALSE)</f>
        <v>17</v>
      </c>
      <c r="AT31">
        <f>VLOOKUP($B31,'Place of Foreign Born'!$B:$AG,22,FALSE)</f>
        <v>11</v>
      </c>
      <c r="AU31" s="1">
        <f t="shared" si="3"/>
        <v>0.11821705426356589</v>
      </c>
      <c r="AV31">
        <f>VLOOKUP($B31,'Place of Foreign Born'!$B:$AG,23,FALSE)</f>
        <v>0</v>
      </c>
      <c r="AW31">
        <f>VLOOKUP($B31,'Place of Foreign Born'!$B:$AG,24,FALSE)</f>
        <v>0</v>
      </c>
      <c r="AX31">
        <f>VLOOKUP($B31,'Place of Foreign Born'!$B:$AG,25,FALSE)</f>
        <v>0</v>
      </c>
      <c r="AY31">
        <f>VLOOKUP($B31,'Place of Foreign Born'!$B:$AG,26,FALSE)</f>
        <v>0</v>
      </c>
      <c r="AZ31" s="1">
        <f t="shared" si="4"/>
        <v>0</v>
      </c>
      <c r="BA31">
        <f>VLOOKUP($B31,'Place of Foreign Born'!$B:$AG,27,FALSE)</f>
        <v>171</v>
      </c>
      <c r="BB31">
        <f>VLOOKUP($B31,'Place of Foreign Born'!$B:$AG,28,FALSE)</f>
        <v>143</v>
      </c>
      <c r="BC31">
        <f>VLOOKUP($B31,'Place of Foreign Born'!$B:$AG,29,FALSE)</f>
        <v>62</v>
      </c>
      <c r="BD31">
        <f>VLOOKUP($B31,'Place of Foreign Born'!$B:$AG,30,FALSE)</f>
        <v>22</v>
      </c>
      <c r="BE31">
        <f>VLOOKUP($B31,'Place of Foreign Born'!$B:$AG,31,FALSE)</f>
        <v>59</v>
      </c>
      <c r="BF31">
        <f>VLOOKUP($B31,'Place of Foreign Born'!$B:$AG,32,FALSE)</f>
        <v>28</v>
      </c>
      <c r="BG31" s="1">
        <f t="shared" si="5"/>
        <v>0.33139534883720928</v>
      </c>
    </row>
    <row r="32" spans="1:59" x14ac:dyDescent="0.25">
      <c r="A32" t="str">
        <f>VLOOKUP(B32,'List of ZIP Codes'!$A:$C,2,FALSE)</f>
        <v>Nassau</v>
      </c>
      <c r="B32">
        <v>11549</v>
      </c>
      <c r="C32">
        <f>VLOOKUP(B32,'Total Population'!$B:$D,3,FALSE)</f>
        <v>2337</v>
      </c>
      <c r="D32" s="1">
        <f>VLOOKUP(B32,Race!$B:$Q,5,FALSE)</f>
        <v>0.68421052631578949</v>
      </c>
      <c r="E32" s="1">
        <f>VLOOKUP(B32,Race!$B:$Q,7,FALSE)</f>
        <v>0.12879760376551133</v>
      </c>
      <c r="F32" s="1">
        <f>VLOOKUP(B32,Race!$B:$Q,9,FALSE)</f>
        <v>6.4184852374839542E-3</v>
      </c>
      <c r="G32" s="1">
        <f>VLOOKUP(B32,Race!$B:$Q,11,FALSE)</f>
        <v>8.7291399229781769E-2</v>
      </c>
      <c r="H32" s="1">
        <f>VLOOKUP(B32,Race!$B:$Q,13,FALSE)</f>
        <v>0</v>
      </c>
      <c r="I32" s="1">
        <f>VLOOKUP(B32,Race!$B:$Q,16,FALSE)</f>
        <v>9.3281985451433458E-2</v>
      </c>
      <c r="J32" s="27">
        <f>VLOOKUP(B32,Ethnicity!$B:$H,5,FALSE)</f>
        <v>0.87933247753530164</v>
      </c>
      <c r="K32" s="1">
        <f>VLOOKUP(B32,Ethnicity!$B:$H,7,FALSE)</f>
        <v>0.12066752246469833</v>
      </c>
      <c r="L32" s="44">
        <f>VLOOKUP($B32,'Median Age'!$B:$F,3,FALSE)</f>
        <v>20.3</v>
      </c>
      <c r="M32" s="44">
        <f>VLOOKUP($B32,'Median Age'!$B:$F,4,FALSE)</f>
        <v>20.100000000000001</v>
      </c>
      <c r="N32" s="44">
        <f>VLOOKUP($B32,'Median Age'!$B:$F,5,FALSE)</f>
        <v>20.399999999999999</v>
      </c>
      <c r="O32" s="1">
        <f>VLOOKUP($B32,Education!$B:$F,3,FALSE)</f>
        <v>1</v>
      </c>
      <c r="P32" s="1">
        <f>VLOOKUP($B32,Education!$B:$F,4,FALSE)</f>
        <v>0</v>
      </c>
      <c r="Q32" s="1">
        <f>(VLOOKUP(B32,Language!$B:$E,4,FALSE)/VLOOKUP(B32,Language!$B:$E,3,FALSE))</f>
        <v>0.76379974326059052</v>
      </c>
      <c r="R32" t="str">
        <f>VLOOKUP(B32,Language!$AT:$AV,3,FALSE)</f>
        <v>Spanish or Spanish Creole</v>
      </c>
      <c r="S32" s="27">
        <f t="shared" si="0"/>
        <v>0.23620025673940948</v>
      </c>
      <c r="T32" s="33">
        <f>VLOOKUP(B32,Employment!$B:$E,4,FALSE)</f>
        <v>0.106</v>
      </c>
      <c r="U32" s="33" t="s">
        <v>945</v>
      </c>
      <c r="V32" s="33" t="s">
        <v>945</v>
      </c>
      <c r="W32" s="21" t="str">
        <f>VLOOKUP(B32,'Median Income'!$B:$E,4,FALSE)</f>
        <v>-</v>
      </c>
      <c r="X32" s="1">
        <f>VLOOKUP(B32,'Foreign Born'!$A:$E,5,FALSE)</f>
        <v>9.2426187419768935E-2</v>
      </c>
      <c r="Y32">
        <f>VLOOKUP($B32,'Place of Foreign Born'!$B:$AG,3,FALSE)</f>
        <v>216</v>
      </c>
      <c r="Z32">
        <f>VLOOKUP($B32,'Place of Foreign Born'!$B:$AG,4,FALSE)</f>
        <v>36</v>
      </c>
      <c r="AA32">
        <f>VLOOKUP($B32,'Place of Foreign Born'!$B:$AG,5,FALSE)</f>
        <v>0</v>
      </c>
      <c r="AB32">
        <f>VLOOKUP($B32,'Place of Foreign Born'!$B:$AG,6,FALSE)</f>
        <v>29</v>
      </c>
      <c r="AC32">
        <f>VLOOKUP($B32,'Place of Foreign Born'!$B:$AG,7,FALSE)</f>
        <v>0</v>
      </c>
      <c r="AD32">
        <f>VLOOKUP($B32,'Place of Foreign Born'!$B:$AG,8,FALSE)</f>
        <v>7</v>
      </c>
      <c r="AE32">
        <f>VLOOKUP($B32,'Place of Foreign Born'!$B:$AG,9,FALSE)</f>
        <v>0</v>
      </c>
      <c r="AF32" s="1">
        <f t="shared" si="1"/>
        <v>0.16666666666666666</v>
      </c>
      <c r="AG32">
        <f>VLOOKUP($B32,'Place of Foreign Born'!$B:$AG,10,FALSE)</f>
        <v>106</v>
      </c>
      <c r="AH32">
        <f>VLOOKUP($B32,'Place of Foreign Born'!$B:$AG,11,FALSE)</f>
        <v>64</v>
      </c>
      <c r="AI32">
        <f>VLOOKUP($B32,'Place of Foreign Born'!$B:$AG,12,FALSE)</f>
        <v>33</v>
      </c>
      <c r="AJ32">
        <f>VLOOKUP($B32,'Place of Foreign Born'!$B:$AG,13,FALSE)</f>
        <v>0</v>
      </c>
      <c r="AK32">
        <f>VLOOKUP($B32,'Place of Foreign Born'!$B:$AG,14,FALSE)</f>
        <v>9</v>
      </c>
      <c r="AL32">
        <f>VLOOKUP($B32,'Place of Foreign Born'!$B:$AG,15,FALSE)</f>
        <v>0</v>
      </c>
      <c r="AM32" s="1">
        <f t="shared" si="2"/>
        <v>0.49074074074074076</v>
      </c>
      <c r="AN32">
        <f>VLOOKUP($B32,'Place of Foreign Born'!$B:$AG,16,FALSE)</f>
        <v>17</v>
      </c>
      <c r="AO32">
        <f>VLOOKUP($B32,'Place of Foreign Born'!$B:$AG,17,FALSE)</f>
        <v>5</v>
      </c>
      <c r="AP32">
        <f>VLOOKUP($B32,'Place of Foreign Born'!$B:$AG,18,FALSE)</f>
        <v>0</v>
      </c>
      <c r="AQ32">
        <f>VLOOKUP($B32,'Place of Foreign Born'!$B:$AG,19,FALSE)</f>
        <v>4</v>
      </c>
      <c r="AR32">
        <f>VLOOKUP($B32,'Place of Foreign Born'!$B:$AG,20,FALSE)</f>
        <v>0</v>
      </c>
      <c r="AS32">
        <f>VLOOKUP($B32,'Place of Foreign Born'!$B:$AG,21,FALSE)</f>
        <v>8</v>
      </c>
      <c r="AT32">
        <f>VLOOKUP($B32,'Place of Foreign Born'!$B:$AG,22,FALSE)</f>
        <v>0</v>
      </c>
      <c r="AU32" s="1">
        <f t="shared" si="3"/>
        <v>7.8703703703703706E-2</v>
      </c>
      <c r="AV32">
        <f>VLOOKUP($B32,'Place of Foreign Born'!$B:$AG,23,FALSE)</f>
        <v>0</v>
      </c>
      <c r="AW32">
        <f>VLOOKUP($B32,'Place of Foreign Born'!$B:$AG,24,FALSE)</f>
        <v>0</v>
      </c>
      <c r="AX32">
        <f>VLOOKUP($B32,'Place of Foreign Born'!$B:$AG,25,FALSE)</f>
        <v>0</v>
      </c>
      <c r="AY32">
        <f>VLOOKUP($B32,'Place of Foreign Born'!$B:$AG,26,FALSE)</f>
        <v>0</v>
      </c>
      <c r="AZ32" s="1">
        <f t="shared" si="4"/>
        <v>0</v>
      </c>
      <c r="BA32">
        <f>VLOOKUP($B32,'Place of Foreign Born'!$B:$AG,27,FALSE)</f>
        <v>57</v>
      </c>
      <c r="BB32">
        <f>VLOOKUP($B32,'Place of Foreign Born'!$B:$AG,28,FALSE)</f>
        <v>40</v>
      </c>
      <c r="BC32">
        <f>VLOOKUP($B32,'Place of Foreign Born'!$B:$AG,29,FALSE)</f>
        <v>10</v>
      </c>
      <c r="BD32">
        <f>VLOOKUP($B32,'Place of Foreign Born'!$B:$AG,30,FALSE)</f>
        <v>0</v>
      </c>
      <c r="BE32">
        <f>VLOOKUP($B32,'Place of Foreign Born'!$B:$AG,31,FALSE)</f>
        <v>30</v>
      </c>
      <c r="BF32">
        <f>VLOOKUP($B32,'Place of Foreign Born'!$B:$AG,32,FALSE)</f>
        <v>17</v>
      </c>
      <c r="BG32" s="1">
        <f t="shared" si="5"/>
        <v>0.2638888888888889</v>
      </c>
    </row>
    <row r="33" spans="1:59" x14ac:dyDescent="0.25">
      <c r="A33" t="str">
        <f>VLOOKUP(B33,'List of ZIP Codes'!$A:$C,2,FALSE)</f>
        <v>Nassau</v>
      </c>
      <c r="B33">
        <v>11550</v>
      </c>
      <c r="C33">
        <f>VLOOKUP(B33,'Total Population'!$B:$D,3,FALSE)</f>
        <v>57224</v>
      </c>
      <c r="D33" s="1">
        <f>VLOOKUP(B33,Race!$B:$Q,5,FALSE)</f>
        <v>0.18408360128617363</v>
      </c>
      <c r="E33" s="1">
        <f>VLOOKUP(B33,Race!$B:$Q,7,FALSE)</f>
        <v>0.47782398993429331</v>
      </c>
      <c r="F33" s="1">
        <f>VLOOKUP(B33,Race!$B:$Q,9,FALSE)</f>
        <v>6.9900740947854046E-4</v>
      </c>
      <c r="G33" s="1">
        <f>VLOOKUP(B33,Race!$B:$Q,11,FALSE)</f>
        <v>1.9974136725849294E-2</v>
      </c>
      <c r="H33" s="1">
        <f>VLOOKUP(B33,Race!$B:$Q,13,FALSE)</f>
        <v>0</v>
      </c>
      <c r="I33" s="1">
        <f>VLOOKUP(B33,Race!$B:$Q,16,FALSE)</f>
        <v>0.31741926464420522</v>
      </c>
      <c r="J33" s="27">
        <f>VLOOKUP(B33,Ethnicity!$B:$H,5,FALSE)</f>
        <v>0.59768628547462599</v>
      </c>
      <c r="K33" s="1">
        <f>VLOOKUP(B33,Ethnicity!$B:$H,7,FALSE)</f>
        <v>0.40231371452537396</v>
      </c>
      <c r="L33" s="44">
        <f>VLOOKUP($B33,'Median Age'!$B:$F,3,FALSE)</f>
        <v>33.700000000000003</v>
      </c>
      <c r="M33" s="44">
        <f>VLOOKUP($B33,'Median Age'!$B:$F,4,FALSE)</f>
        <v>32.200000000000003</v>
      </c>
      <c r="N33" s="44">
        <f>VLOOKUP($B33,'Median Age'!$B:$F,5,FALSE)</f>
        <v>35.6</v>
      </c>
      <c r="O33" s="1">
        <f>VLOOKUP($B33,Education!$B:$F,3,FALSE)</f>
        <v>0.71499999999999997</v>
      </c>
      <c r="P33" s="1">
        <f>VLOOKUP($B33,Education!$B:$F,4,FALSE)</f>
        <v>0.28500000000000003</v>
      </c>
      <c r="Q33" s="1">
        <f>(VLOOKUP(B33,Language!$B:$E,4,FALSE)/VLOOKUP(B33,Language!$B:$E,3,FALSE))</f>
        <v>0.5509059698645814</v>
      </c>
      <c r="R33" t="str">
        <f>VLOOKUP(B33,Language!$AT:$AV,3,FALSE)</f>
        <v>Spanish or Spanish Creole</v>
      </c>
      <c r="S33" s="27">
        <f t="shared" si="0"/>
        <v>0.4490940301354186</v>
      </c>
      <c r="T33" s="33">
        <f>VLOOKUP(B33,Employment!$B:$E,4,FALSE)</f>
        <v>0.10800000000000001</v>
      </c>
      <c r="U33" s="33">
        <f>VLOOKUP(B33,Poverty!$B:$E,4,FALSE)</f>
        <v>0.20699999999999999</v>
      </c>
      <c r="V33" s="33">
        <f>VLOOKUP(B33,'Public Assistance'!$B:$F,5,FALSE)</f>
        <v>0.20005903187721369</v>
      </c>
      <c r="W33" s="21">
        <f>VLOOKUP(B33,'Median Income'!$B:$E,4,FALSE)</f>
        <v>53935</v>
      </c>
      <c r="X33" s="1">
        <f>VLOOKUP(B33,'Foreign Born'!$A:$E,5,FALSE)</f>
        <v>0.3762057877813505</v>
      </c>
      <c r="Y33">
        <f>VLOOKUP($B33,'Place of Foreign Born'!$B:$AG,3,FALSE)</f>
        <v>21528</v>
      </c>
      <c r="Z33">
        <f>VLOOKUP($B33,'Place of Foreign Born'!$B:$AG,4,FALSE)</f>
        <v>479</v>
      </c>
      <c r="AA33">
        <f>VLOOKUP($B33,'Place of Foreign Born'!$B:$AG,5,FALSE)</f>
        <v>49</v>
      </c>
      <c r="AB33">
        <f>VLOOKUP($B33,'Place of Foreign Born'!$B:$AG,6,FALSE)</f>
        <v>63</v>
      </c>
      <c r="AC33">
        <f>VLOOKUP($B33,'Place of Foreign Born'!$B:$AG,7,FALSE)</f>
        <v>106</v>
      </c>
      <c r="AD33">
        <f>VLOOKUP($B33,'Place of Foreign Born'!$B:$AG,8,FALSE)</f>
        <v>261</v>
      </c>
      <c r="AE33">
        <f>VLOOKUP($B33,'Place of Foreign Born'!$B:$AG,9,FALSE)</f>
        <v>0</v>
      </c>
      <c r="AF33" s="1">
        <f t="shared" si="1"/>
        <v>2.2250092902266816E-2</v>
      </c>
      <c r="AG33">
        <f>VLOOKUP($B33,'Place of Foreign Born'!$B:$AG,10,FALSE)</f>
        <v>713</v>
      </c>
      <c r="AH33">
        <f>VLOOKUP($B33,'Place of Foreign Born'!$B:$AG,11,FALSE)</f>
        <v>216</v>
      </c>
      <c r="AI33">
        <f>VLOOKUP($B33,'Place of Foreign Born'!$B:$AG,12,FALSE)</f>
        <v>365</v>
      </c>
      <c r="AJ33">
        <f>VLOOKUP($B33,'Place of Foreign Born'!$B:$AG,13,FALSE)</f>
        <v>110</v>
      </c>
      <c r="AK33">
        <f>VLOOKUP($B33,'Place of Foreign Born'!$B:$AG,14,FALSE)</f>
        <v>22</v>
      </c>
      <c r="AL33">
        <f>VLOOKUP($B33,'Place of Foreign Born'!$B:$AG,15,FALSE)</f>
        <v>0</v>
      </c>
      <c r="AM33" s="1">
        <f t="shared" si="2"/>
        <v>3.311965811965812E-2</v>
      </c>
      <c r="AN33">
        <f>VLOOKUP($B33,'Place of Foreign Born'!$B:$AG,16,FALSE)</f>
        <v>638</v>
      </c>
      <c r="AO33">
        <f>VLOOKUP($B33,'Place of Foreign Born'!$B:$AG,17,FALSE)</f>
        <v>56</v>
      </c>
      <c r="AP33">
        <f>VLOOKUP($B33,'Place of Foreign Born'!$B:$AG,18,FALSE)</f>
        <v>104</v>
      </c>
      <c r="AQ33">
        <f>VLOOKUP($B33,'Place of Foreign Born'!$B:$AG,19,FALSE)</f>
        <v>21</v>
      </c>
      <c r="AR33">
        <f>VLOOKUP($B33,'Place of Foreign Born'!$B:$AG,20,FALSE)</f>
        <v>0</v>
      </c>
      <c r="AS33">
        <f>VLOOKUP($B33,'Place of Foreign Born'!$B:$AG,21,FALSE)</f>
        <v>457</v>
      </c>
      <c r="AT33">
        <f>VLOOKUP($B33,'Place of Foreign Born'!$B:$AG,22,FALSE)</f>
        <v>0</v>
      </c>
      <c r="AU33" s="1">
        <f t="shared" si="3"/>
        <v>2.9635823114083984E-2</v>
      </c>
      <c r="AV33">
        <f>VLOOKUP($B33,'Place of Foreign Born'!$B:$AG,23,FALSE)</f>
        <v>10</v>
      </c>
      <c r="AW33">
        <f>VLOOKUP($B33,'Place of Foreign Born'!$B:$AG,24,FALSE)</f>
        <v>10</v>
      </c>
      <c r="AX33">
        <f>VLOOKUP($B33,'Place of Foreign Born'!$B:$AG,25,FALSE)</f>
        <v>0</v>
      </c>
      <c r="AY33">
        <f>VLOOKUP($B33,'Place of Foreign Born'!$B:$AG,26,FALSE)</f>
        <v>0</v>
      </c>
      <c r="AZ33" s="1">
        <f t="shared" si="4"/>
        <v>4.6451133407655144E-4</v>
      </c>
      <c r="BA33">
        <f>VLOOKUP($B33,'Place of Foreign Born'!$B:$AG,27,FALSE)</f>
        <v>19688</v>
      </c>
      <c r="BB33">
        <f>VLOOKUP($B33,'Place of Foreign Born'!$B:$AG,28,FALSE)</f>
        <v>19625</v>
      </c>
      <c r="BC33">
        <f>VLOOKUP($B33,'Place of Foreign Born'!$B:$AG,29,FALSE)</f>
        <v>5801</v>
      </c>
      <c r="BD33">
        <f>VLOOKUP($B33,'Place of Foreign Born'!$B:$AG,30,FALSE)</f>
        <v>12068</v>
      </c>
      <c r="BE33">
        <f>VLOOKUP($B33,'Place of Foreign Born'!$B:$AG,31,FALSE)</f>
        <v>1756</v>
      </c>
      <c r="BF33">
        <f>VLOOKUP($B33,'Place of Foreign Born'!$B:$AG,32,FALSE)</f>
        <v>63</v>
      </c>
      <c r="BG33" s="1">
        <f t="shared" si="5"/>
        <v>0.9145299145299145</v>
      </c>
    </row>
    <row r="34" spans="1:59" x14ac:dyDescent="0.25">
      <c r="A34" t="str">
        <f>VLOOKUP(B34,'List of ZIP Codes'!$A:$C,2,FALSE)</f>
        <v>Nassau</v>
      </c>
      <c r="B34">
        <v>11552</v>
      </c>
      <c r="C34">
        <f>VLOOKUP(B34,'Total Population'!$B:$D,3,FALSE)</f>
        <v>22949</v>
      </c>
      <c r="D34" s="1">
        <f>VLOOKUP(B34,Race!$B:$Q,5,FALSE)</f>
        <v>0.63022353915203277</v>
      </c>
      <c r="E34" s="1">
        <f>VLOOKUP(B34,Race!$B:$Q,7,FALSE)</f>
        <v>0.22105538367684865</v>
      </c>
      <c r="F34" s="1">
        <f>VLOOKUP(B34,Race!$B:$Q,9,FALSE)</f>
        <v>1.1329469693668569E-3</v>
      </c>
      <c r="G34" s="1">
        <f>VLOOKUP(B34,Race!$B:$Q,11,FALSE)</f>
        <v>7.9480587389428731E-2</v>
      </c>
      <c r="H34" s="1">
        <f>VLOOKUP(B34,Race!$B:$Q,13,FALSE)</f>
        <v>0</v>
      </c>
      <c r="I34" s="1">
        <f>VLOOKUP(B34,Race!$B:$Q,16,FALSE)</f>
        <v>6.810754281232298E-2</v>
      </c>
      <c r="J34" s="27">
        <f>VLOOKUP(B34,Ethnicity!$B:$H,5,FALSE)</f>
        <v>0.83951370430084105</v>
      </c>
      <c r="K34" s="1">
        <f>VLOOKUP(B34,Ethnicity!$B:$H,7,FALSE)</f>
        <v>0.16048629569915901</v>
      </c>
      <c r="L34" s="44">
        <f>VLOOKUP($B34,'Median Age'!$B:$F,3,FALSE)</f>
        <v>41</v>
      </c>
      <c r="M34" s="44">
        <f>VLOOKUP($B34,'Median Age'!$B:$F,4,FALSE)</f>
        <v>39.6</v>
      </c>
      <c r="N34" s="44">
        <f>VLOOKUP($B34,'Median Age'!$B:$F,5,FALSE)</f>
        <v>42.2</v>
      </c>
      <c r="O34" s="1">
        <f>VLOOKUP($B34,Education!$B:$F,3,FALSE)</f>
        <v>0.89700000000000002</v>
      </c>
      <c r="P34" s="1">
        <f>VLOOKUP($B34,Education!$B:$F,4,FALSE)</f>
        <v>0.10299999999999998</v>
      </c>
      <c r="Q34" s="1">
        <f>(VLOOKUP(B34,Language!$B:$E,4,FALSE)/VLOOKUP(B34,Language!$B:$E,3,FALSE))</f>
        <v>0.71195101740171252</v>
      </c>
      <c r="R34" t="str">
        <f>VLOOKUP(B34,Language!$AT:$AV,3,FALSE)</f>
        <v>Spanish or Spanish Creole</v>
      </c>
      <c r="S34" s="27">
        <f t="shared" si="0"/>
        <v>0.28804898259828748</v>
      </c>
      <c r="T34" s="33">
        <f>VLOOKUP(B34,Employment!$B:$E,4,FALSE)</f>
        <v>0.08</v>
      </c>
      <c r="U34" s="33">
        <f>VLOOKUP(B34,Poverty!$B:$E,4,FALSE)</f>
        <v>5.4000000000000006E-2</v>
      </c>
      <c r="V34" s="33">
        <f>VLOOKUP(B34,'Public Assistance'!$B:$F,5,FALSE)</f>
        <v>4.9971607041453717E-2</v>
      </c>
      <c r="W34" s="21">
        <f>VLOOKUP(B34,'Median Income'!$B:$E,4,FALSE)</f>
        <v>98056</v>
      </c>
      <c r="X34" s="1">
        <f>VLOOKUP(B34,'Foreign Born'!$A:$E,5,FALSE)</f>
        <v>0.20798291864569263</v>
      </c>
      <c r="Y34">
        <f>VLOOKUP($B34,'Place of Foreign Born'!$B:$AG,3,FALSE)</f>
        <v>4773</v>
      </c>
      <c r="Z34">
        <f>VLOOKUP($B34,'Place of Foreign Born'!$B:$AG,4,FALSE)</f>
        <v>743</v>
      </c>
      <c r="AA34">
        <f>VLOOKUP($B34,'Place of Foreign Born'!$B:$AG,5,FALSE)</f>
        <v>85</v>
      </c>
      <c r="AB34">
        <f>VLOOKUP($B34,'Place of Foreign Born'!$B:$AG,6,FALSE)</f>
        <v>122</v>
      </c>
      <c r="AC34">
        <f>VLOOKUP($B34,'Place of Foreign Born'!$B:$AG,7,FALSE)</f>
        <v>345</v>
      </c>
      <c r="AD34">
        <f>VLOOKUP($B34,'Place of Foreign Born'!$B:$AG,8,FALSE)</f>
        <v>191</v>
      </c>
      <c r="AE34">
        <f>VLOOKUP($B34,'Place of Foreign Born'!$B:$AG,9,FALSE)</f>
        <v>0</v>
      </c>
      <c r="AF34" s="1">
        <f t="shared" si="1"/>
        <v>0.15566729520217892</v>
      </c>
      <c r="AG34">
        <f>VLOOKUP($B34,'Place of Foreign Born'!$B:$AG,10,FALSE)</f>
        <v>1302</v>
      </c>
      <c r="AH34">
        <f>VLOOKUP($B34,'Place of Foreign Born'!$B:$AG,11,FALSE)</f>
        <v>299</v>
      </c>
      <c r="AI34">
        <f>VLOOKUP($B34,'Place of Foreign Born'!$B:$AG,12,FALSE)</f>
        <v>612</v>
      </c>
      <c r="AJ34">
        <f>VLOOKUP($B34,'Place of Foreign Born'!$B:$AG,13,FALSE)</f>
        <v>282</v>
      </c>
      <c r="AK34">
        <f>VLOOKUP($B34,'Place of Foreign Born'!$B:$AG,14,FALSE)</f>
        <v>109</v>
      </c>
      <c r="AL34">
        <f>VLOOKUP($B34,'Place of Foreign Born'!$B:$AG,15,FALSE)</f>
        <v>0</v>
      </c>
      <c r="AM34" s="1">
        <f t="shared" si="2"/>
        <v>0.27278441231929607</v>
      </c>
      <c r="AN34">
        <f>VLOOKUP($B34,'Place of Foreign Born'!$B:$AG,16,FALSE)</f>
        <v>173</v>
      </c>
      <c r="AO34">
        <f>VLOOKUP($B34,'Place of Foreign Born'!$B:$AG,17,FALSE)</f>
        <v>0</v>
      </c>
      <c r="AP34">
        <f>VLOOKUP($B34,'Place of Foreign Born'!$B:$AG,18,FALSE)</f>
        <v>3</v>
      </c>
      <c r="AQ34">
        <f>VLOOKUP($B34,'Place of Foreign Born'!$B:$AG,19,FALSE)</f>
        <v>58</v>
      </c>
      <c r="AR34">
        <f>VLOOKUP($B34,'Place of Foreign Born'!$B:$AG,20,FALSE)</f>
        <v>9</v>
      </c>
      <c r="AS34">
        <f>VLOOKUP($B34,'Place of Foreign Born'!$B:$AG,21,FALSE)</f>
        <v>91</v>
      </c>
      <c r="AT34">
        <f>VLOOKUP($B34,'Place of Foreign Born'!$B:$AG,22,FALSE)</f>
        <v>12</v>
      </c>
      <c r="AU34" s="1">
        <f t="shared" si="3"/>
        <v>3.6245547873454853E-2</v>
      </c>
      <c r="AV34">
        <f>VLOOKUP($B34,'Place of Foreign Born'!$B:$AG,23,FALSE)</f>
        <v>0</v>
      </c>
      <c r="AW34">
        <f>VLOOKUP($B34,'Place of Foreign Born'!$B:$AG,24,FALSE)</f>
        <v>0</v>
      </c>
      <c r="AX34">
        <f>VLOOKUP($B34,'Place of Foreign Born'!$B:$AG,25,FALSE)</f>
        <v>0</v>
      </c>
      <c r="AY34">
        <f>VLOOKUP($B34,'Place of Foreign Born'!$B:$AG,26,FALSE)</f>
        <v>0</v>
      </c>
      <c r="AZ34" s="1">
        <f t="shared" si="4"/>
        <v>0</v>
      </c>
      <c r="BA34">
        <f>VLOOKUP($B34,'Place of Foreign Born'!$B:$AG,27,FALSE)</f>
        <v>2555</v>
      </c>
      <c r="BB34">
        <f>VLOOKUP($B34,'Place of Foreign Born'!$B:$AG,28,FALSE)</f>
        <v>2485</v>
      </c>
      <c r="BC34">
        <f>VLOOKUP($B34,'Place of Foreign Born'!$B:$AG,29,FALSE)</f>
        <v>1200</v>
      </c>
      <c r="BD34">
        <f>VLOOKUP($B34,'Place of Foreign Born'!$B:$AG,30,FALSE)</f>
        <v>522</v>
      </c>
      <c r="BE34">
        <f>VLOOKUP($B34,'Place of Foreign Born'!$B:$AG,31,FALSE)</f>
        <v>763</v>
      </c>
      <c r="BF34">
        <f>VLOOKUP($B34,'Place of Foreign Born'!$B:$AG,32,FALSE)</f>
        <v>70</v>
      </c>
      <c r="BG34" s="1">
        <f t="shared" si="5"/>
        <v>0.53530274460507021</v>
      </c>
    </row>
    <row r="35" spans="1:59" x14ac:dyDescent="0.25">
      <c r="A35" t="str">
        <f>VLOOKUP(B35,'List of ZIP Codes'!$A:$C,2,FALSE)</f>
        <v>Nassau</v>
      </c>
      <c r="B35">
        <v>11553</v>
      </c>
      <c r="C35">
        <f>VLOOKUP(B35,'Total Population'!$B:$D,3,FALSE)</f>
        <v>26506</v>
      </c>
      <c r="D35" s="1">
        <f>VLOOKUP(B35,Race!$B:$Q,5,FALSE)</f>
        <v>0.24039840036218216</v>
      </c>
      <c r="E35" s="1">
        <f>VLOOKUP(B35,Race!$B:$Q,7,FALSE)</f>
        <v>0.48766317060288239</v>
      </c>
      <c r="F35" s="1">
        <f>VLOOKUP(B35,Race!$B:$Q,9,FALSE)</f>
        <v>3.7727307024824569E-3</v>
      </c>
      <c r="G35" s="1">
        <f>VLOOKUP(B35,Race!$B:$Q,11,FALSE)</f>
        <v>2.0221836565305969E-2</v>
      </c>
      <c r="H35" s="1">
        <f>VLOOKUP(B35,Race!$B:$Q,13,FALSE)</f>
        <v>0</v>
      </c>
      <c r="I35" s="1">
        <f>VLOOKUP(B35,Race!$B:$Q,16,FALSE)</f>
        <v>0.24794386176714706</v>
      </c>
      <c r="J35" s="27">
        <f>VLOOKUP(B35,Ethnicity!$B:$H,5,FALSE)</f>
        <v>0.65362559420508559</v>
      </c>
      <c r="K35" s="1">
        <f>VLOOKUP(B35,Ethnicity!$B:$H,7,FALSE)</f>
        <v>0.34637440579491435</v>
      </c>
      <c r="L35" s="44">
        <f>VLOOKUP($B35,'Median Age'!$B:$F,3,FALSE)</f>
        <v>33.200000000000003</v>
      </c>
      <c r="M35" s="44">
        <f>VLOOKUP($B35,'Median Age'!$B:$F,4,FALSE)</f>
        <v>32.4</v>
      </c>
      <c r="N35" s="44">
        <f>VLOOKUP($B35,'Median Age'!$B:$F,5,FALSE)</f>
        <v>34.5</v>
      </c>
      <c r="O35" s="1">
        <f>VLOOKUP($B35,Education!$B:$F,3,FALSE)</f>
        <v>0.78200000000000003</v>
      </c>
      <c r="P35" s="1">
        <f>VLOOKUP($B35,Education!$B:$F,4,FALSE)</f>
        <v>0.21799999999999997</v>
      </c>
      <c r="Q35" s="1">
        <f>(VLOOKUP(B35,Language!$B:$E,4,FALSE)/VLOOKUP(B35,Language!$B:$E,3,FALSE))</f>
        <v>0.5416466249799583</v>
      </c>
      <c r="R35" t="str">
        <f>VLOOKUP(B35,Language!$AT:$AV,3,FALSE)</f>
        <v>Spanish or Spanish Creole</v>
      </c>
      <c r="S35" s="27">
        <f t="shared" si="0"/>
        <v>0.4583533750200417</v>
      </c>
      <c r="T35" s="33">
        <f>VLOOKUP(B35,Employment!$B:$E,4,FALSE)</f>
        <v>9.5000000000000001E-2</v>
      </c>
      <c r="U35" s="33">
        <f>VLOOKUP(B35,Poverty!$B:$E,4,FALSE)</f>
        <v>0.113</v>
      </c>
      <c r="V35" s="33">
        <f>VLOOKUP(B35,'Public Assistance'!$B:$F,5,FALSE)</f>
        <v>8.4655201202204045E-2</v>
      </c>
      <c r="W35" s="21">
        <f>VLOOKUP(B35,'Median Income'!$B:$E,4,FALSE)</f>
        <v>72207</v>
      </c>
      <c r="X35" s="1">
        <f>VLOOKUP(B35,'Foreign Born'!$A:$E,5,FALSE)</f>
        <v>0.38447898588998719</v>
      </c>
      <c r="Y35">
        <f>VLOOKUP($B35,'Place of Foreign Born'!$B:$AG,3,FALSE)</f>
        <v>10191</v>
      </c>
      <c r="Z35">
        <f>VLOOKUP($B35,'Place of Foreign Born'!$B:$AG,4,FALSE)</f>
        <v>200</v>
      </c>
      <c r="AA35">
        <f>VLOOKUP($B35,'Place of Foreign Born'!$B:$AG,5,FALSE)</f>
        <v>67</v>
      </c>
      <c r="AB35">
        <f>VLOOKUP($B35,'Place of Foreign Born'!$B:$AG,6,FALSE)</f>
        <v>0</v>
      </c>
      <c r="AC35">
        <f>VLOOKUP($B35,'Place of Foreign Born'!$B:$AG,7,FALSE)</f>
        <v>81</v>
      </c>
      <c r="AD35">
        <f>VLOOKUP($B35,'Place of Foreign Born'!$B:$AG,8,FALSE)</f>
        <v>52</v>
      </c>
      <c r="AE35">
        <f>VLOOKUP($B35,'Place of Foreign Born'!$B:$AG,9,FALSE)</f>
        <v>0</v>
      </c>
      <c r="AF35" s="1">
        <f t="shared" si="1"/>
        <v>1.9625159454420567E-2</v>
      </c>
      <c r="AG35">
        <f>VLOOKUP($B35,'Place of Foreign Born'!$B:$AG,10,FALSE)</f>
        <v>439</v>
      </c>
      <c r="AH35">
        <f>VLOOKUP($B35,'Place of Foreign Born'!$B:$AG,11,FALSE)</f>
        <v>160</v>
      </c>
      <c r="AI35">
        <f>VLOOKUP($B35,'Place of Foreign Born'!$B:$AG,12,FALSE)</f>
        <v>93</v>
      </c>
      <c r="AJ35">
        <f>VLOOKUP($B35,'Place of Foreign Born'!$B:$AG,13,FALSE)</f>
        <v>90</v>
      </c>
      <c r="AK35">
        <f>VLOOKUP($B35,'Place of Foreign Born'!$B:$AG,14,FALSE)</f>
        <v>71</v>
      </c>
      <c r="AL35">
        <f>VLOOKUP($B35,'Place of Foreign Born'!$B:$AG,15,FALSE)</f>
        <v>25</v>
      </c>
      <c r="AM35" s="1">
        <f t="shared" si="2"/>
        <v>4.3077225002453146E-2</v>
      </c>
      <c r="AN35">
        <f>VLOOKUP($B35,'Place of Foreign Born'!$B:$AG,16,FALSE)</f>
        <v>258</v>
      </c>
      <c r="AO35">
        <f>VLOOKUP($B35,'Place of Foreign Born'!$B:$AG,17,FALSE)</f>
        <v>33</v>
      </c>
      <c r="AP35">
        <f>VLOOKUP($B35,'Place of Foreign Born'!$B:$AG,18,FALSE)</f>
        <v>0</v>
      </c>
      <c r="AQ35">
        <f>VLOOKUP($B35,'Place of Foreign Born'!$B:$AG,19,FALSE)</f>
        <v>0</v>
      </c>
      <c r="AR35">
        <f>VLOOKUP($B35,'Place of Foreign Born'!$B:$AG,20,FALSE)</f>
        <v>0</v>
      </c>
      <c r="AS35">
        <f>VLOOKUP($B35,'Place of Foreign Born'!$B:$AG,21,FALSE)</f>
        <v>225</v>
      </c>
      <c r="AT35">
        <f>VLOOKUP($B35,'Place of Foreign Born'!$B:$AG,22,FALSE)</f>
        <v>0</v>
      </c>
      <c r="AU35" s="1">
        <f t="shared" si="3"/>
        <v>2.5316455696202531E-2</v>
      </c>
      <c r="AV35">
        <f>VLOOKUP($B35,'Place of Foreign Born'!$B:$AG,23,FALSE)</f>
        <v>0</v>
      </c>
      <c r="AW35">
        <f>VLOOKUP($B35,'Place of Foreign Born'!$B:$AG,24,FALSE)</f>
        <v>0</v>
      </c>
      <c r="AX35">
        <f>VLOOKUP($B35,'Place of Foreign Born'!$B:$AG,25,FALSE)</f>
        <v>0</v>
      </c>
      <c r="AY35">
        <f>VLOOKUP($B35,'Place of Foreign Born'!$B:$AG,26,FALSE)</f>
        <v>0</v>
      </c>
      <c r="AZ35" s="1">
        <f t="shared" si="4"/>
        <v>0</v>
      </c>
      <c r="BA35">
        <f>VLOOKUP($B35,'Place of Foreign Born'!$B:$AG,27,FALSE)</f>
        <v>9294</v>
      </c>
      <c r="BB35">
        <f>VLOOKUP($B35,'Place of Foreign Born'!$B:$AG,28,FALSE)</f>
        <v>9248</v>
      </c>
      <c r="BC35">
        <f>VLOOKUP($B35,'Place of Foreign Born'!$B:$AG,29,FALSE)</f>
        <v>4499</v>
      </c>
      <c r="BD35">
        <f>VLOOKUP($B35,'Place of Foreign Born'!$B:$AG,30,FALSE)</f>
        <v>3920</v>
      </c>
      <c r="BE35">
        <f>VLOOKUP($B35,'Place of Foreign Born'!$B:$AG,31,FALSE)</f>
        <v>829</v>
      </c>
      <c r="BF35">
        <f>VLOOKUP($B35,'Place of Foreign Born'!$B:$AG,32,FALSE)</f>
        <v>46</v>
      </c>
      <c r="BG35" s="1">
        <f t="shared" si="5"/>
        <v>0.91198115984692374</v>
      </c>
    </row>
    <row r="36" spans="1:59" x14ac:dyDescent="0.25">
      <c r="A36" t="str">
        <f>VLOOKUP(B36,'List of ZIP Codes'!$A:$C,2,FALSE)</f>
        <v>Nassau</v>
      </c>
      <c r="B36">
        <v>11554</v>
      </c>
      <c r="C36">
        <f>VLOOKUP(B36,'Total Population'!$B:$D,3,FALSE)</f>
        <v>37513</v>
      </c>
      <c r="D36" s="1">
        <f>VLOOKUP(B36,Race!$B:$Q,5,FALSE)</f>
        <v>0.77682403433476399</v>
      </c>
      <c r="E36" s="1">
        <f>VLOOKUP(B36,Race!$B:$Q,7,FALSE)</f>
        <v>4.838322714792205E-2</v>
      </c>
      <c r="F36" s="1">
        <f>VLOOKUP(B36,Race!$B:$Q,9,FALSE)</f>
        <v>1.2795564204409139E-3</v>
      </c>
      <c r="G36" s="1">
        <f>VLOOKUP(B36,Race!$B:$Q,11,FALSE)</f>
        <v>0.10876229573747767</v>
      </c>
      <c r="H36" s="1">
        <f>VLOOKUP(B36,Race!$B:$Q,13,FALSE)</f>
        <v>0</v>
      </c>
      <c r="I36" s="1">
        <f>VLOOKUP(B36,Race!$B:$Q,16,FALSE)</f>
        <v>6.475088635939541E-2</v>
      </c>
      <c r="J36" s="27">
        <f>VLOOKUP(B36,Ethnicity!$B:$H,5,FALSE)</f>
        <v>0.87785567669874442</v>
      </c>
      <c r="K36" s="1">
        <f>VLOOKUP(B36,Ethnicity!$B:$H,7,FALSE)</f>
        <v>0.12214432330125556</v>
      </c>
      <c r="L36" s="44">
        <f>VLOOKUP($B36,'Median Age'!$B:$F,3,FALSE)</f>
        <v>43</v>
      </c>
      <c r="M36" s="44">
        <f>VLOOKUP($B36,'Median Age'!$B:$F,4,FALSE)</f>
        <v>40.200000000000003</v>
      </c>
      <c r="N36" s="44">
        <f>VLOOKUP($B36,'Median Age'!$B:$F,5,FALSE)</f>
        <v>46</v>
      </c>
      <c r="O36" s="1">
        <f>VLOOKUP($B36,Education!$B:$F,3,FALSE)</f>
        <v>0.91</v>
      </c>
      <c r="P36" s="1">
        <f>VLOOKUP($B36,Education!$B:$F,4,FALSE)</f>
        <v>8.9999999999999969E-2</v>
      </c>
      <c r="Q36" s="1">
        <f>(VLOOKUP(B36,Language!$B:$E,4,FALSE)/VLOOKUP(B36,Language!$B:$E,3,FALSE))</f>
        <v>0.7467785690064429</v>
      </c>
      <c r="R36" t="str">
        <f>VLOOKUP(B36,Language!$AT:$AV,3,FALSE)</f>
        <v>Spanish or Spanish Creole</v>
      </c>
      <c r="S36" s="27">
        <f t="shared" si="0"/>
        <v>0.2532214309935571</v>
      </c>
      <c r="T36" s="33">
        <f>VLOOKUP(B36,Employment!$B:$E,4,FALSE)</f>
        <v>6.6000000000000003E-2</v>
      </c>
      <c r="U36" s="33">
        <f>VLOOKUP(B36,Poverty!$B:$E,4,FALSE)</f>
        <v>4.4999999999999998E-2</v>
      </c>
      <c r="V36" s="33">
        <f>VLOOKUP(B36,'Public Assistance'!$B:$F,5,FALSE)</f>
        <v>4.0610366542870986E-2</v>
      </c>
      <c r="W36" s="21">
        <f>VLOOKUP(B36,'Median Income'!$B:$E,4,FALSE)</f>
        <v>95071</v>
      </c>
      <c r="X36" s="1">
        <f>VLOOKUP(B36,'Foreign Born'!$A:$E,5,FALSE)</f>
        <v>0.18340308692986432</v>
      </c>
      <c r="Y36">
        <f>VLOOKUP($B36,'Place of Foreign Born'!$B:$AG,3,FALSE)</f>
        <v>6880</v>
      </c>
      <c r="Z36">
        <f>VLOOKUP($B36,'Place of Foreign Born'!$B:$AG,4,FALSE)</f>
        <v>1289</v>
      </c>
      <c r="AA36">
        <f>VLOOKUP($B36,'Place of Foreign Born'!$B:$AG,5,FALSE)</f>
        <v>108</v>
      </c>
      <c r="AB36">
        <f>VLOOKUP($B36,'Place of Foreign Born'!$B:$AG,6,FALSE)</f>
        <v>140</v>
      </c>
      <c r="AC36">
        <f>VLOOKUP($B36,'Place of Foreign Born'!$B:$AG,7,FALSE)</f>
        <v>588</v>
      </c>
      <c r="AD36">
        <f>VLOOKUP($B36,'Place of Foreign Born'!$B:$AG,8,FALSE)</f>
        <v>441</v>
      </c>
      <c r="AE36">
        <f>VLOOKUP($B36,'Place of Foreign Born'!$B:$AG,9,FALSE)</f>
        <v>12</v>
      </c>
      <c r="AF36" s="1">
        <f t="shared" si="1"/>
        <v>0.18735465116279071</v>
      </c>
      <c r="AG36">
        <f>VLOOKUP($B36,'Place of Foreign Born'!$B:$AG,10,FALSE)</f>
        <v>2814</v>
      </c>
      <c r="AH36">
        <f>VLOOKUP($B36,'Place of Foreign Born'!$B:$AG,11,FALSE)</f>
        <v>431</v>
      </c>
      <c r="AI36">
        <f>VLOOKUP($B36,'Place of Foreign Born'!$B:$AG,12,FALSE)</f>
        <v>1906</v>
      </c>
      <c r="AJ36">
        <f>VLOOKUP($B36,'Place of Foreign Born'!$B:$AG,13,FALSE)</f>
        <v>265</v>
      </c>
      <c r="AK36">
        <f>VLOOKUP($B36,'Place of Foreign Born'!$B:$AG,14,FALSE)</f>
        <v>212</v>
      </c>
      <c r="AL36">
        <f>VLOOKUP($B36,'Place of Foreign Born'!$B:$AG,15,FALSE)</f>
        <v>0</v>
      </c>
      <c r="AM36" s="1">
        <f t="shared" si="2"/>
        <v>0.40901162790697676</v>
      </c>
      <c r="AN36">
        <f>VLOOKUP($B36,'Place of Foreign Born'!$B:$AG,16,FALSE)</f>
        <v>120</v>
      </c>
      <c r="AO36">
        <f>VLOOKUP($B36,'Place of Foreign Born'!$B:$AG,17,FALSE)</f>
        <v>52</v>
      </c>
      <c r="AP36">
        <f>VLOOKUP($B36,'Place of Foreign Born'!$B:$AG,18,FALSE)</f>
        <v>0</v>
      </c>
      <c r="AQ36">
        <f>VLOOKUP($B36,'Place of Foreign Born'!$B:$AG,19,FALSE)</f>
        <v>34</v>
      </c>
      <c r="AR36">
        <f>VLOOKUP($B36,'Place of Foreign Born'!$B:$AG,20,FALSE)</f>
        <v>0</v>
      </c>
      <c r="AS36">
        <f>VLOOKUP($B36,'Place of Foreign Born'!$B:$AG,21,FALSE)</f>
        <v>31</v>
      </c>
      <c r="AT36">
        <f>VLOOKUP($B36,'Place of Foreign Born'!$B:$AG,22,FALSE)</f>
        <v>3</v>
      </c>
      <c r="AU36" s="1">
        <f t="shared" si="3"/>
        <v>1.7441860465116279E-2</v>
      </c>
      <c r="AV36">
        <f>VLOOKUP($B36,'Place of Foreign Born'!$B:$AG,23,FALSE)</f>
        <v>0</v>
      </c>
      <c r="AW36">
        <f>VLOOKUP($B36,'Place of Foreign Born'!$B:$AG,24,FALSE)</f>
        <v>0</v>
      </c>
      <c r="AX36">
        <f>VLOOKUP($B36,'Place of Foreign Born'!$B:$AG,25,FALSE)</f>
        <v>0</v>
      </c>
      <c r="AY36">
        <f>VLOOKUP($B36,'Place of Foreign Born'!$B:$AG,26,FALSE)</f>
        <v>0</v>
      </c>
      <c r="AZ36" s="1">
        <f t="shared" si="4"/>
        <v>0</v>
      </c>
      <c r="BA36">
        <f>VLOOKUP($B36,'Place of Foreign Born'!$B:$AG,27,FALSE)</f>
        <v>2657</v>
      </c>
      <c r="BB36">
        <f>VLOOKUP($B36,'Place of Foreign Born'!$B:$AG,28,FALSE)</f>
        <v>2630</v>
      </c>
      <c r="BC36">
        <f>VLOOKUP($B36,'Place of Foreign Born'!$B:$AG,29,FALSE)</f>
        <v>492</v>
      </c>
      <c r="BD36">
        <f>VLOOKUP($B36,'Place of Foreign Born'!$B:$AG,30,FALSE)</f>
        <v>1418</v>
      </c>
      <c r="BE36">
        <f>VLOOKUP($B36,'Place of Foreign Born'!$B:$AG,31,FALSE)</f>
        <v>720</v>
      </c>
      <c r="BF36">
        <f>VLOOKUP($B36,'Place of Foreign Born'!$B:$AG,32,FALSE)</f>
        <v>27</v>
      </c>
      <c r="BG36" s="1">
        <f t="shared" si="5"/>
        <v>0.38619186046511628</v>
      </c>
    </row>
    <row r="37" spans="1:59" x14ac:dyDescent="0.25">
      <c r="A37" t="str">
        <f>VLOOKUP(B37,'List of ZIP Codes'!$A:$C,2,FALSE)</f>
        <v>Nassau</v>
      </c>
      <c r="B37">
        <v>11557</v>
      </c>
      <c r="C37">
        <f>VLOOKUP(B37,'Total Population'!$B:$D,3,FALSE)</f>
        <v>7364</v>
      </c>
      <c r="D37" s="1">
        <f>VLOOKUP(B37,Race!$B:$Q,5,FALSE)</f>
        <v>0.88335143943508965</v>
      </c>
      <c r="E37" s="1">
        <f>VLOOKUP(B37,Race!$B:$Q,7,FALSE)</f>
        <v>2.0369364475828354E-3</v>
      </c>
      <c r="F37" s="1">
        <f>VLOOKUP(B37,Race!$B:$Q,9,FALSE)</f>
        <v>0</v>
      </c>
      <c r="G37" s="1">
        <f>VLOOKUP(B37,Race!$B:$Q,11,FALSE)</f>
        <v>0.10700706137968495</v>
      </c>
      <c r="H37" s="1">
        <f>VLOOKUP(B37,Race!$B:$Q,13,FALSE)</f>
        <v>0</v>
      </c>
      <c r="I37" s="1">
        <f>VLOOKUP(B37,Race!$B:$Q,16,FALSE)</f>
        <v>7.6045627376425855E-3</v>
      </c>
      <c r="J37" s="27">
        <f>VLOOKUP(B37,Ethnicity!$B:$H,5,FALSE)</f>
        <v>0.94812601846822375</v>
      </c>
      <c r="K37" s="1">
        <f>VLOOKUP(B37,Ethnicity!$B:$H,7,FALSE)</f>
        <v>5.1873981531776206E-2</v>
      </c>
      <c r="L37" s="44">
        <f>VLOOKUP($B37,'Median Age'!$B:$F,3,FALSE)</f>
        <v>46.6</v>
      </c>
      <c r="M37" s="44">
        <f>VLOOKUP($B37,'Median Age'!$B:$F,4,FALSE)</f>
        <v>46.4</v>
      </c>
      <c r="N37" s="44">
        <f>VLOOKUP($B37,'Median Age'!$B:$F,5,FALSE)</f>
        <v>47.2</v>
      </c>
      <c r="O37" s="1">
        <f>VLOOKUP($B37,Education!$B:$F,3,FALSE)</f>
        <v>0.96</v>
      </c>
      <c r="P37" s="1">
        <f>VLOOKUP($B37,Education!$B:$F,4,FALSE)</f>
        <v>4.0000000000000036E-2</v>
      </c>
      <c r="Q37" s="1">
        <f>(VLOOKUP(B37,Language!$B:$E,4,FALSE)/VLOOKUP(B37,Language!$B:$E,3,FALSE))</f>
        <v>0.69775746321954002</v>
      </c>
      <c r="R37" t="str">
        <f>VLOOKUP(B37,Language!$AT:$AV,3,FALSE)</f>
        <v>Hebrew</v>
      </c>
      <c r="S37" s="27">
        <f t="shared" si="0"/>
        <v>0.30224253678045998</v>
      </c>
      <c r="T37" s="33">
        <f>VLOOKUP(B37,Employment!$B:$E,4,FALSE)</f>
        <v>8.5000000000000006E-2</v>
      </c>
      <c r="U37" s="33">
        <f>VLOOKUP(B37,Poverty!$B:$E,4,FALSE)</f>
        <v>5.2000000000000005E-2</v>
      </c>
      <c r="V37" s="33">
        <f>VLOOKUP(B37,'Public Assistance'!$B:$F,5,FALSE)</f>
        <v>5.9904153354632585E-3</v>
      </c>
      <c r="W37" s="21">
        <f>VLOOKUP(B37,'Median Income'!$B:$E,4,FALSE)</f>
        <v>118990</v>
      </c>
      <c r="X37" s="1">
        <f>VLOOKUP(B37,'Foreign Born'!$A:$E,5,FALSE)</f>
        <v>0.23818576860401955</v>
      </c>
      <c r="Y37">
        <f>VLOOKUP($B37,'Place of Foreign Born'!$B:$AG,3,FALSE)</f>
        <v>1754</v>
      </c>
      <c r="Z37">
        <f>VLOOKUP($B37,'Place of Foreign Born'!$B:$AG,4,FALSE)</f>
        <v>407</v>
      </c>
      <c r="AA37">
        <f>VLOOKUP($B37,'Place of Foreign Born'!$B:$AG,5,FALSE)</f>
        <v>11</v>
      </c>
      <c r="AB37">
        <f>VLOOKUP($B37,'Place of Foreign Born'!$B:$AG,6,FALSE)</f>
        <v>28</v>
      </c>
      <c r="AC37">
        <f>VLOOKUP($B37,'Place of Foreign Born'!$B:$AG,7,FALSE)</f>
        <v>86</v>
      </c>
      <c r="AD37">
        <f>VLOOKUP($B37,'Place of Foreign Born'!$B:$AG,8,FALSE)</f>
        <v>282</v>
      </c>
      <c r="AE37">
        <f>VLOOKUP($B37,'Place of Foreign Born'!$B:$AG,9,FALSE)</f>
        <v>0</v>
      </c>
      <c r="AF37" s="1">
        <f t="shared" si="1"/>
        <v>0.23204104903078676</v>
      </c>
      <c r="AG37">
        <f>VLOOKUP($B37,'Place of Foreign Born'!$B:$AG,10,FALSE)</f>
        <v>997</v>
      </c>
      <c r="AH37">
        <f>VLOOKUP($B37,'Place of Foreign Born'!$B:$AG,11,FALSE)</f>
        <v>50</v>
      </c>
      <c r="AI37">
        <f>VLOOKUP($B37,'Place of Foreign Born'!$B:$AG,12,FALSE)</f>
        <v>431</v>
      </c>
      <c r="AJ37">
        <f>VLOOKUP($B37,'Place of Foreign Born'!$B:$AG,13,FALSE)</f>
        <v>48</v>
      </c>
      <c r="AK37">
        <f>VLOOKUP($B37,'Place of Foreign Born'!$B:$AG,14,FALSE)</f>
        <v>468</v>
      </c>
      <c r="AL37">
        <f>VLOOKUP($B37,'Place of Foreign Born'!$B:$AG,15,FALSE)</f>
        <v>0</v>
      </c>
      <c r="AM37" s="1">
        <f t="shared" si="2"/>
        <v>0.56841505131128844</v>
      </c>
      <c r="AN37">
        <f>VLOOKUP($B37,'Place of Foreign Born'!$B:$AG,16,FALSE)</f>
        <v>80</v>
      </c>
      <c r="AO37">
        <f>VLOOKUP($B37,'Place of Foreign Born'!$B:$AG,17,FALSE)</f>
        <v>23</v>
      </c>
      <c r="AP37">
        <f>VLOOKUP($B37,'Place of Foreign Born'!$B:$AG,18,FALSE)</f>
        <v>0</v>
      </c>
      <c r="AQ37">
        <f>VLOOKUP($B37,'Place of Foreign Born'!$B:$AG,19,FALSE)</f>
        <v>53</v>
      </c>
      <c r="AR37">
        <f>VLOOKUP($B37,'Place of Foreign Born'!$B:$AG,20,FALSE)</f>
        <v>4</v>
      </c>
      <c r="AS37">
        <f>VLOOKUP($B37,'Place of Foreign Born'!$B:$AG,21,FALSE)</f>
        <v>0</v>
      </c>
      <c r="AT37">
        <f>VLOOKUP($B37,'Place of Foreign Born'!$B:$AG,22,FALSE)</f>
        <v>0</v>
      </c>
      <c r="AU37" s="1">
        <f t="shared" si="3"/>
        <v>4.5610034207525657E-2</v>
      </c>
      <c r="AV37">
        <f>VLOOKUP($B37,'Place of Foreign Born'!$B:$AG,23,FALSE)</f>
        <v>0</v>
      </c>
      <c r="AW37">
        <f>VLOOKUP($B37,'Place of Foreign Born'!$B:$AG,24,FALSE)</f>
        <v>0</v>
      </c>
      <c r="AX37">
        <f>VLOOKUP($B37,'Place of Foreign Born'!$B:$AG,25,FALSE)</f>
        <v>0</v>
      </c>
      <c r="AY37">
        <f>VLOOKUP($B37,'Place of Foreign Born'!$B:$AG,26,FALSE)</f>
        <v>0</v>
      </c>
      <c r="AZ37" s="1">
        <f t="shared" si="4"/>
        <v>0</v>
      </c>
      <c r="BA37">
        <f>VLOOKUP($B37,'Place of Foreign Born'!$B:$AG,27,FALSE)</f>
        <v>270</v>
      </c>
      <c r="BB37">
        <f>VLOOKUP($B37,'Place of Foreign Born'!$B:$AG,28,FALSE)</f>
        <v>246</v>
      </c>
      <c r="BC37">
        <f>VLOOKUP($B37,'Place of Foreign Born'!$B:$AG,29,FALSE)</f>
        <v>25</v>
      </c>
      <c r="BD37">
        <f>VLOOKUP($B37,'Place of Foreign Born'!$B:$AG,30,FALSE)</f>
        <v>34</v>
      </c>
      <c r="BE37">
        <f>VLOOKUP($B37,'Place of Foreign Born'!$B:$AG,31,FALSE)</f>
        <v>187</v>
      </c>
      <c r="BF37">
        <f>VLOOKUP($B37,'Place of Foreign Born'!$B:$AG,32,FALSE)</f>
        <v>24</v>
      </c>
      <c r="BG37" s="1">
        <f t="shared" si="5"/>
        <v>0.15393386545039908</v>
      </c>
    </row>
    <row r="38" spans="1:59" x14ac:dyDescent="0.25">
      <c r="A38" t="str">
        <f>VLOOKUP(B38,'List of ZIP Codes'!$A:$C,2,FALSE)</f>
        <v>Nassau</v>
      </c>
      <c r="B38">
        <v>11558</v>
      </c>
      <c r="C38">
        <f>VLOOKUP(B38,'Total Population'!$B:$D,3,FALSE)</f>
        <v>8646</v>
      </c>
      <c r="D38" s="1">
        <f>VLOOKUP(B38,Race!$B:$Q,5,FALSE)</f>
        <v>0.82535276428406201</v>
      </c>
      <c r="E38" s="1">
        <f>VLOOKUP(B38,Race!$B:$Q,7,FALSE)</f>
        <v>1.0872079574369651E-2</v>
      </c>
      <c r="F38" s="1">
        <f>VLOOKUP(B38,Race!$B:$Q,9,FALSE)</f>
        <v>4.7420772611612306E-3</v>
      </c>
      <c r="G38" s="1">
        <f>VLOOKUP(B38,Race!$B:$Q,11,FALSE)</f>
        <v>4.4991903770529723E-2</v>
      </c>
      <c r="H38" s="1">
        <f>VLOOKUP(B38,Race!$B:$Q,13,FALSE)</f>
        <v>0</v>
      </c>
      <c r="I38" s="1">
        <f>VLOOKUP(B38,Race!$B:$Q,16,FALSE)</f>
        <v>0.11404117510987739</v>
      </c>
      <c r="J38" s="27">
        <f>VLOOKUP(B38,Ethnicity!$B:$H,5,FALSE)</f>
        <v>0.77596576451538279</v>
      </c>
      <c r="K38" s="1">
        <f>VLOOKUP(B38,Ethnicity!$B:$H,7,FALSE)</f>
        <v>0.22403423548461715</v>
      </c>
      <c r="L38" s="44">
        <f>VLOOKUP($B38,'Median Age'!$B:$F,3,FALSE)</f>
        <v>44.5</v>
      </c>
      <c r="M38" s="44">
        <f>VLOOKUP($B38,'Median Age'!$B:$F,4,FALSE)</f>
        <v>42.1</v>
      </c>
      <c r="N38" s="44">
        <f>VLOOKUP($B38,'Median Age'!$B:$F,5,FALSE)</f>
        <v>47.5</v>
      </c>
      <c r="O38" s="1">
        <f>VLOOKUP($B38,Education!$B:$F,3,FALSE)</f>
        <v>0.878</v>
      </c>
      <c r="P38" s="1">
        <f>VLOOKUP($B38,Education!$B:$F,4,FALSE)</f>
        <v>0.122</v>
      </c>
      <c r="Q38" s="1">
        <f>(VLOOKUP(B38,Language!$B:$E,4,FALSE)/VLOOKUP(B38,Language!$B:$E,3,FALSE))</f>
        <v>0.73674543896167499</v>
      </c>
      <c r="R38" t="str">
        <f>VLOOKUP(B38,Language!$AT:$AV,3,FALSE)</f>
        <v>Spanish or Spanish Creole</v>
      </c>
      <c r="S38" s="27">
        <f t="shared" ref="S38:S69" si="6">1-Q38</f>
        <v>0.26325456103832501</v>
      </c>
      <c r="T38" s="33">
        <f>VLOOKUP(B38,Employment!$B:$E,4,FALSE)</f>
        <v>7.8E-2</v>
      </c>
      <c r="U38" s="33">
        <f>VLOOKUP(B38,Poverty!$B:$E,4,FALSE)</f>
        <v>0.11</v>
      </c>
      <c r="V38" s="33">
        <f>VLOOKUP(B38,'Public Assistance'!$B:$F,5,FALSE)</f>
        <v>0.10643086816720257</v>
      </c>
      <c r="W38" s="21">
        <f>VLOOKUP(B38,'Median Income'!$B:$E,4,FALSE)</f>
        <v>70771</v>
      </c>
      <c r="X38" s="1">
        <f>VLOOKUP(B38,'Foreign Born'!$A:$E,5,FALSE)</f>
        <v>0.16007402266944251</v>
      </c>
      <c r="Y38">
        <f>VLOOKUP($B38,'Place of Foreign Born'!$B:$AG,3,FALSE)</f>
        <v>1384</v>
      </c>
      <c r="Z38">
        <f>VLOOKUP($B38,'Place of Foreign Born'!$B:$AG,4,FALSE)</f>
        <v>284</v>
      </c>
      <c r="AA38">
        <f>VLOOKUP($B38,'Place of Foreign Born'!$B:$AG,5,FALSE)</f>
        <v>25</v>
      </c>
      <c r="AB38">
        <f>VLOOKUP($B38,'Place of Foreign Born'!$B:$AG,6,FALSE)</f>
        <v>32</v>
      </c>
      <c r="AC38">
        <f>VLOOKUP($B38,'Place of Foreign Born'!$B:$AG,7,FALSE)</f>
        <v>159</v>
      </c>
      <c r="AD38">
        <f>VLOOKUP($B38,'Place of Foreign Born'!$B:$AG,8,FALSE)</f>
        <v>68</v>
      </c>
      <c r="AE38">
        <f>VLOOKUP($B38,'Place of Foreign Born'!$B:$AG,9,FALSE)</f>
        <v>0</v>
      </c>
      <c r="AF38" s="1">
        <f t="shared" ref="AF38:AF69" si="7">Z38/Y38</f>
        <v>0.20520231213872833</v>
      </c>
      <c r="AG38">
        <f>VLOOKUP($B38,'Place of Foreign Born'!$B:$AG,10,FALSE)</f>
        <v>248</v>
      </c>
      <c r="AH38">
        <f>VLOOKUP($B38,'Place of Foreign Born'!$B:$AG,11,FALSE)</f>
        <v>180</v>
      </c>
      <c r="AI38">
        <f>VLOOKUP($B38,'Place of Foreign Born'!$B:$AG,12,FALSE)</f>
        <v>25</v>
      </c>
      <c r="AJ38">
        <f>VLOOKUP($B38,'Place of Foreign Born'!$B:$AG,13,FALSE)</f>
        <v>26</v>
      </c>
      <c r="AK38">
        <f>VLOOKUP($B38,'Place of Foreign Born'!$B:$AG,14,FALSE)</f>
        <v>17</v>
      </c>
      <c r="AL38">
        <f>VLOOKUP($B38,'Place of Foreign Born'!$B:$AG,15,FALSE)</f>
        <v>0</v>
      </c>
      <c r="AM38" s="1">
        <f t="shared" ref="AM38:AM69" si="8">AG38/Y38</f>
        <v>0.1791907514450867</v>
      </c>
      <c r="AN38">
        <f>VLOOKUP($B38,'Place of Foreign Born'!$B:$AG,16,FALSE)</f>
        <v>8</v>
      </c>
      <c r="AO38">
        <f>VLOOKUP($B38,'Place of Foreign Born'!$B:$AG,17,FALSE)</f>
        <v>0</v>
      </c>
      <c r="AP38">
        <f>VLOOKUP($B38,'Place of Foreign Born'!$B:$AG,18,FALSE)</f>
        <v>0</v>
      </c>
      <c r="AQ38">
        <f>VLOOKUP($B38,'Place of Foreign Born'!$B:$AG,19,FALSE)</f>
        <v>8</v>
      </c>
      <c r="AR38">
        <f>VLOOKUP($B38,'Place of Foreign Born'!$B:$AG,20,FALSE)</f>
        <v>0</v>
      </c>
      <c r="AS38">
        <f>VLOOKUP($B38,'Place of Foreign Born'!$B:$AG,21,FALSE)</f>
        <v>0</v>
      </c>
      <c r="AT38">
        <f>VLOOKUP($B38,'Place of Foreign Born'!$B:$AG,22,FALSE)</f>
        <v>0</v>
      </c>
      <c r="AU38" s="1">
        <f t="shared" ref="AU38:AU69" si="9">AN38/Y38</f>
        <v>5.7803468208092483E-3</v>
      </c>
      <c r="AV38">
        <f>VLOOKUP($B38,'Place of Foreign Born'!$B:$AG,23,FALSE)</f>
        <v>0</v>
      </c>
      <c r="AW38">
        <f>VLOOKUP($B38,'Place of Foreign Born'!$B:$AG,24,FALSE)</f>
        <v>0</v>
      </c>
      <c r="AX38">
        <f>VLOOKUP($B38,'Place of Foreign Born'!$B:$AG,25,FALSE)</f>
        <v>0</v>
      </c>
      <c r="AY38">
        <f>VLOOKUP($B38,'Place of Foreign Born'!$B:$AG,26,FALSE)</f>
        <v>0</v>
      </c>
      <c r="AZ38" s="1">
        <f t="shared" ref="AZ38:AZ69" si="10">AV38/Y38</f>
        <v>0</v>
      </c>
      <c r="BA38">
        <f>VLOOKUP($B38,'Place of Foreign Born'!$B:$AG,27,FALSE)</f>
        <v>844</v>
      </c>
      <c r="BB38">
        <f>VLOOKUP($B38,'Place of Foreign Born'!$B:$AG,28,FALSE)</f>
        <v>844</v>
      </c>
      <c r="BC38">
        <f>VLOOKUP($B38,'Place of Foreign Born'!$B:$AG,29,FALSE)</f>
        <v>139</v>
      </c>
      <c r="BD38">
        <f>VLOOKUP($B38,'Place of Foreign Born'!$B:$AG,30,FALSE)</f>
        <v>303</v>
      </c>
      <c r="BE38">
        <f>VLOOKUP($B38,'Place of Foreign Born'!$B:$AG,31,FALSE)</f>
        <v>402</v>
      </c>
      <c r="BF38">
        <f>VLOOKUP($B38,'Place of Foreign Born'!$B:$AG,32,FALSE)</f>
        <v>0</v>
      </c>
      <c r="BG38" s="1">
        <f t="shared" ref="BG38:BG69" si="11">BA38/Y38</f>
        <v>0.60982658959537572</v>
      </c>
    </row>
    <row r="39" spans="1:59" x14ac:dyDescent="0.25">
      <c r="A39" t="str">
        <f>VLOOKUP(B39,'List of ZIP Codes'!$A:$C,2,FALSE)</f>
        <v>Nassau</v>
      </c>
      <c r="B39">
        <v>11559</v>
      </c>
      <c r="C39">
        <f>VLOOKUP(B39,'Total Population'!$B:$D,3,FALSE)</f>
        <v>8402</v>
      </c>
      <c r="D39" s="1">
        <f>VLOOKUP(B39,Race!$B:$Q,5,FALSE)</f>
        <v>0.86217567245893834</v>
      </c>
      <c r="E39" s="1">
        <f>VLOOKUP(B39,Race!$B:$Q,7,FALSE)</f>
        <v>1.6305641513925256E-2</v>
      </c>
      <c r="F39" s="1">
        <f>VLOOKUP(B39,Race!$B:$Q,9,FALSE)</f>
        <v>1.1901928112354201E-3</v>
      </c>
      <c r="G39" s="1">
        <f>VLOOKUP(B39,Race!$B:$Q,11,FALSE)</f>
        <v>1.2497024517971911E-2</v>
      </c>
      <c r="H39" s="1">
        <f>VLOOKUP(B39,Race!$B:$Q,13,FALSE)</f>
        <v>0</v>
      </c>
      <c r="I39" s="1">
        <f>VLOOKUP(B39,Race!$B:$Q,16,FALSE)</f>
        <v>0.10783146869792906</v>
      </c>
      <c r="J39" s="27">
        <f>VLOOKUP(B39,Ethnicity!$B:$H,5,FALSE)</f>
        <v>0.88026660318971672</v>
      </c>
      <c r="K39" s="1">
        <f>VLOOKUP(B39,Ethnicity!$B:$H,7,FALSE)</f>
        <v>0.11973339681028326</v>
      </c>
      <c r="L39" s="44">
        <f>VLOOKUP($B39,'Median Age'!$B:$F,3,FALSE)</f>
        <v>39.799999999999997</v>
      </c>
      <c r="M39" s="44">
        <f>VLOOKUP($B39,'Median Age'!$B:$F,4,FALSE)</f>
        <v>37.6</v>
      </c>
      <c r="N39" s="44">
        <f>VLOOKUP($B39,'Median Age'!$B:$F,5,FALSE)</f>
        <v>40.5</v>
      </c>
      <c r="O39" s="1">
        <f>VLOOKUP($B39,Education!$B:$F,3,FALSE)</f>
        <v>0.92400000000000004</v>
      </c>
      <c r="P39" s="1">
        <f>VLOOKUP($B39,Education!$B:$F,4,FALSE)</f>
        <v>7.5999999999999956E-2</v>
      </c>
      <c r="Q39" s="1">
        <f>(VLOOKUP(B39,Language!$B:$E,4,FALSE)/VLOOKUP(B39,Language!$B:$E,3,FALSE))</f>
        <v>0.76179516685845805</v>
      </c>
      <c r="R39" t="str">
        <f>VLOOKUP(B39,Language!$AT:$AV,3,FALSE)</f>
        <v>Spanish or Spanish Creole</v>
      </c>
      <c r="S39" s="27">
        <f t="shared" si="6"/>
        <v>0.23820483314154195</v>
      </c>
      <c r="T39" s="33">
        <f>VLOOKUP(B39,Employment!$B:$E,4,FALSE)</f>
        <v>0.05</v>
      </c>
      <c r="U39" s="33">
        <f>VLOOKUP(B39,Poverty!$B:$E,4,FALSE)</f>
        <v>4.2999999999999997E-2</v>
      </c>
      <c r="V39" s="33">
        <f>VLOOKUP(B39,'Public Assistance'!$B:$F,5,FALSE)</f>
        <v>3.4690799396681751E-2</v>
      </c>
      <c r="W39" s="21">
        <f>VLOOKUP(B39,'Median Income'!$B:$E,4,FALSE)</f>
        <v>114211</v>
      </c>
      <c r="X39" s="1">
        <f>VLOOKUP(B39,'Foreign Born'!$A:$E,5,FALSE)</f>
        <v>0.17257795762913591</v>
      </c>
      <c r="Y39">
        <f>VLOOKUP($B39,'Place of Foreign Born'!$B:$AG,3,FALSE)</f>
        <v>1450</v>
      </c>
      <c r="Z39">
        <f>VLOOKUP($B39,'Place of Foreign Born'!$B:$AG,4,FALSE)</f>
        <v>574</v>
      </c>
      <c r="AA39">
        <f>VLOOKUP($B39,'Place of Foreign Born'!$B:$AG,5,FALSE)</f>
        <v>69</v>
      </c>
      <c r="AB39">
        <f>VLOOKUP($B39,'Place of Foreign Born'!$B:$AG,6,FALSE)</f>
        <v>117</v>
      </c>
      <c r="AC39">
        <f>VLOOKUP($B39,'Place of Foreign Born'!$B:$AG,7,FALSE)</f>
        <v>190</v>
      </c>
      <c r="AD39">
        <f>VLOOKUP($B39,'Place of Foreign Born'!$B:$AG,8,FALSE)</f>
        <v>198</v>
      </c>
      <c r="AE39">
        <f>VLOOKUP($B39,'Place of Foreign Born'!$B:$AG,9,FALSE)</f>
        <v>0</v>
      </c>
      <c r="AF39" s="1">
        <f t="shared" si="7"/>
        <v>0.39586206896551723</v>
      </c>
      <c r="AG39">
        <f>VLOOKUP($B39,'Place of Foreign Born'!$B:$AG,10,FALSE)</f>
        <v>191</v>
      </c>
      <c r="AH39">
        <f>VLOOKUP($B39,'Place of Foreign Born'!$B:$AG,11,FALSE)</f>
        <v>64</v>
      </c>
      <c r="AI39">
        <f>VLOOKUP($B39,'Place of Foreign Born'!$B:$AG,12,FALSE)</f>
        <v>0</v>
      </c>
      <c r="AJ39">
        <f>VLOOKUP($B39,'Place of Foreign Born'!$B:$AG,13,FALSE)</f>
        <v>62</v>
      </c>
      <c r="AK39">
        <f>VLOOKUP($B39,'Place of Foreign Born'!$B:$AG,14,FALSE)</f>
        <v>65</v>
      </c>
      <c r="AL39">
        <f>VLOOKUP($B39,'Place of Foreign Born'!$B:$AG,15,FALSE)</f>
        <v>0</v>
      </c>
      <c r="AM39" s="1">
        <f t="shared" si="8"/>
        <v>0.13172413793103449</v>
      </c>
      <c r="AN39">
        <f>VLOOKUP($B39,'Place of Foreign Born'!$B:$AG,16,FALSE)</f>
        <v>30</v>
      </c>
      <c r="AO39">
        <f>VLOOKUP($B39,'Place of Foreign Born'!$B:$AG,17,FALSE)</f>
        <v>15</v>
      </c>
      <c r="AP39">
        <f>VLOOKUP($B39,'Place of Foreign Born'!$B:$AG,18,FALSE)</f>
        <v>0</v>
      </c>
      <c r="AQ39">
        <f>VLOOKUP($B39,'Place of Foreign Born'!$B:$AG,19,FALSE)</f>
        <v>0</v>
      </c>
      <c r="AR39">
        <f>VLOOKUP($B39,'Place of Foreign Born'!$B:$AG,20,FALSE)</f>
        <v>15</v>
      </c>
      <c r="AS39">
        <f>VLOOKUP($B39,'Place of Foreign Born'!$B:$AG,21,FALSE)</f>
        <v>0</v>
      </c>
      <c r="AT39">
        <f>VLOOKUP($B39,'Place of Foreign Born'!$B:$AG,22,FALSE)</f>
        <v>0</v>
      </c>
      <c r="AU39" s="1">
        <f t="shared" si="9"/>
        <v>2.0689655172413793E-2</v>
      </c>
      <c r="AV39">
        <f>VLOOKUP($B39,'Place of Foreign Born'!$B:$AG,23,FALSE)</f>
        <v>0</v>
      </c>
      <c r="AW39">
        <f>VLOOKUP($B39,'Place of Foreign Born'!$B:$AG,24,FALSE)</f>
        <v>0</v>
      </c>
      <c r="AX39">
        <f>VLOOKUP($B39,'Place of Foreign Born'!$B:$AG,25,FALSE)</f>
        <v>0</v>
      </c>
      <c r="AY39">
        <f>VLOOKUP($B39,'Place of Foreign Born'!$B:$AG,26,FALSE)</f>
        <v>0</v>
      </c>
      <c r="AZ39" s="1">
        <f t="shared" si="10"/>
        <v>0</v>
      </c>
      <c r="BA39">
        <f>VLOOKUP($B39,'Place of Foreign Born'!$B:$AG,27,FALSE)</f>
        <v>655</v>
      </c>
      <c r="BB39">
        <f>VLOOKUP($B39,'Place of Foreign Born'!$B:$AG,28,FALSE)</f>
        <v>553</v>
      </c>
      <c r="BC39">
        <f>VLOOKUP($B39,'Place of Foreign Born'!$B:$AG,29,FALSE)</f>
        <v>164</v>
      </c>
      <c r="BD39">
        <f>VLOOKUP($B39,'Place of Foreign Born'!$B:$AG,30,FALSE)</f>
        <v>253</v>
      </c>
      <c r="BE39">
        <f>VLOOKUP($B39,'Place of Foreign Born'!$B:$AG,31,FALSE)</f>
        <v>136</v>
      </c>
      <c r="BF39">
        <f>VLOOKUP($B39,'Place of Foreign Born'!$B:$AG,32,FALSE)</f>
        <v>102</v>
      </c>
      <c r="BG39" s="1">
        <f t="shared" si="11"/>
        <v>0.4517241379310345</v>
      </c>
    </row>
    <row r="40" spans="1:59" x14ac:dyDescent="0.25">
      <c r="A40" t="str">
        <f>VLOOKUP(B40,'List of ZIP Codes'!$A:$C,2,FALSE)</f>
        <v>Nassau</v>
      </c>
      <c r="B40">
        <v>11560</v>
      </c>
      <c r="C40">
        <f>VLOOKUP(B40,'Total Population'!$B:$D,3,FALSE)</f>
        <v>6334</v>
      </c>
      <c r="D40" s="1">
        <f>VLOOKUP(B40,Race!$B:$Q,5,FALSE)</f>
        <v>0.91143037574992103</v>
      </c>
      <c r="E40" s="1">
        <f>VLOOKUP(B40,Race!$B:$Q,7,FALSE)</f>
        <v>1.5787811809283233E-2</v>
      </c>
      <c r="F40" s="1">
        <f>VLOOKUP(B40,Race!$B:$Q,9,FALSE)</f>
        <v>9.4726870855699403E-4</v>
      </c>
      <c r="G40" s="1">
        <f>VLOOKUP(B40,Race!$B:$Q,11,FALSE)</f>
        <v>2.162930217871803E-2</v>
      </c>
      <c r="H40" s="1">
        <f>VLOOKUP(B40,Race!$B:$Q,13,FALSE)</f>
        <v>1.7366592990211557E-3</v>
      </c>
      <c r="I40" s="1">
        <f>VLOOKUP(B40,Race!$B:$Q,16,FALSE)</f>
        <v>4.8468582254499529E-2</v>
      </c>
      <c r="J40" s="27">
        <f>VLOOKUP(B40,Ethnicity!$B:$H,5,FALSE)</f>
        <v>0.89674771076728765</v>
      </c>
      <c r="K40" s="1">
        <f>VLOOKUP(B40,Ethnicity!$B:$H,7,FALSE)</f>
        <v>0.10325228923271235</v>
      </c>
      <c r="L40" s="44">
        <f>VLOOKUP($B40,'Median Age'!$B:$F,3,FALSE)</f>
        <v>44.7</v>
      </c>
      <c r="M40" s="44">
        <f>VLOOKUP($B40,'Median Age'!$B:$F,4,FALSE)</f>
        <v>42.5</v>
      </c>
      <c r="N40" s="44">
        <f>VLOOKUP($B40,'Median Age'!$B:$F,5,FALSE)</f>
        <v>45.8</v>
      </c>
      <c r="O40" s="1">
        <f>VLOOKUP($B40,Education!$B:$F,3,FALSE)</f>
        <v>0.92799999999999994</v>
      </c>
      <c r="P40" s="1">
        <f>VLOOKUP($B40,Education!$B:$F,4,FALSE)</f>
        <v>7.2000000000000064E-2</v>
      </c>
      <c r="Q40" s="1">
        <f>(VLOOKUP(B40,Language!$B:$E,4,FALSE)/VLOOKUP(B40,Language!$B:$E,3,FALSE))</f>
        <v>0.79132966677450667</v>
      </c>
      <c r="R40" t="str">
        <f>VLOOKUP(B40,Language!$AT:$AV,3,FALSE)</f>
        <v>Spanish or Spanish Creole</v>
      </c>
      <c r="S40" s="27">
        <f t="shared" si="6"/>
        <v>0.20867033322549333</v>
      </c>
      <c r="T40" s="33">
        <f>VLOOKUP(B40,Employment!$B:$E,4,FALSE)</f>
        <v>6.2E-2</v>
      </c>
      <c r="U40" s="33">
        <f>VLOOKUP(B40,Poverty!$B:$E,4,FALSE)</f>
        <v>0.03</v>
      </c>
      <c r="V40" s="33">
        <f>VLOOKUP(B40,'Public Assistance'!$B:$F,5,FALSE)</f>
        <v>4.6868342564976564E-3</v>
      </c>
      <c r="W40" s="21">
        <f>VLOOKUP(B40,'Median Income'!$B:$E,4,FALSE)</f>
        <v>94913</v>
      </c>
      <c r="X40" s="1">
        <f>VLOOKUP(B40,'Foreign Born'!$A:$E,5,FALSE)</f>
        <v>0.15377328702241869</v>
      </c>
      <c r="Y40">
        <f>VLOOKUP($B40,'Place of Foreign Born'!$B:$AG,3,FALSE)</f>
        <v>974</v>
      </c>
      <c r="Z40">
        <f>VLOOKUP($B40,'Place of Foreign Born'!$B:$AG,4,FALSE)</f>
        <v>346</v>
      </c>
      <c r="AA40">
        <f>VLOOKUP($B40,'Place of Foreign Born'!$B:$AG,5,FALSE)</f>
        <v>92</v>
      </c>
      <c r="AB40">
        <f>VLOOKUP($B40,'Place of Foreign Born'!$B:$AG,6,FALSE)</f>
        <v>82</v>
      </c>
      <c r="AC40">
        <f>VLOOKUP($B40,'Place of Foreign Born'!$B:$AG,7,FALSE)</f>
        <v>118</v>
      </c>
      <c r="AD40">
        <f>VLOOKUP($B40,'Place of Foreign Born'!$B:$AG,8,FALSE)</f>
        <v>54</v>
      </c>
      <c r="AE40">
        <f>VLOOKUP($B40,'Place of Foreign Born'!$B:$AG,9,FALSE)</f>
        <v>0</v>
      </c>
      <c r="AF40" s="1">
        <f t="shared" si="7"/>
        <v>0.35523613963039014</v>
      </c>
      <c r="AG40">
        <f>VLOOKUP($B40,'Place of Foreign Born'!$B:$AG,10,FALSE)</f>
        <v>109</v>
      </c>
      <c r="AH40">
        <f>VLOOKUP($B40,'Place of Foreign Born'!$B:$AG,11,FALSE)</f>
        <v>69</v>
      </c>
      <c r="AI40">
        <f>VLOOKUP($B40,'Place of Foreign Born'!$B:$AG,12,FALSE)</f>
        <v>18</v>
      </c>
      <c r="AJ40">
        <f>VLOOKUP($B40,'Place of Foreign Born'!$B:$AG,13,FALSE)</f>
        <v>14</v>
      </c>
      <c r="AK40">
        <f>VLOOKUP($B40,'Place of Foreign Born'!$B:$AG,14,FALSE)</f>
        <v>8</v>
      </c>
      <c r="AL40">
        <f>VLOOKUP($B40,'Place of Foreign Born'!$B:$AG,15,FALSE)</f>
        <v>0</v>
      </c>
      <c r="AM40" s="1">
        <f t="shared" si="8"/>
        <v>0.11190965092402463</v>
      </c>
      <c r="AN40">
        <f>VLOOKUP($B40,'Place of Foreign Born'!$B:$AG,16,FALSE)</f>
        <v>0</v>
      </c>
      <c r="AO40">
        <f>VLOOKUP($B40,'Place of Foreign Born'!$B:$AG,17,FALSE)</f>
        <v>0</v>
      </c>
      <c r="AP40">
        <f>VLOOKUP($B40,'Place of Foreign Born'!$B:$AG,18,FALSE)</f>
        <v>0</v>
      </c>
      <c r="AQ40">
        <f>VLOOKUP($B40,'Place of Foreign Born'!$B:$AG,19,FALSE)</f>
        <v>0</v>
      </c>
      <c r="AR40">
        <f>VLOOKUP($B40,'Place of Foreign Born'!$B:$AG,20,FALSE)</f>
        <v>0</v>
      </c>
      <c r="AS40">
        <f>VLOOKUP($B40,'Place of Foreign Born'!$B:$AG,21,FALSE)</f>
        <v>0</v>
      </c>
      <c r="AT40">
        <f>VLOOKUP($B40,'Place of Foreign Born'!$B:$AG,22,FALSE)</f>
        <v>0</v>
      </c>
      <c r="AU40" s="1">
        <f t="shared" si="9"/>
        <v>0</v>
      </c>
      <c r="AV40">
        <f>VLOOKUP($B40,'Place of Foreign Born'!$B:$AG,23,FALSE)</f>
        <v>11</v>
      </c>
      <c r="AW40">
        <f>VLOOKUP($B40,'Place of Foreign Born'!$B:$AG,24,FALSE)</f>
        <v>0</v>
      </c>
      <c r="AX40">
        <f>VLOOKUP($B40,'Place of Foreign Born'!$B:$AG,25,FALSE)</f>
        <v>0</v>
      </c>
      <c r="AY40">
        <f>VLOOKUP($B40,'Place of Foreign Born'!$B:$AG,26,FALSE)</f>
        <v>11</v>
      </c>
      <c r="AZ40" s="1">
        <f t="shared" si="10"/>
        <v>1.1293634496919919E-2</v>
      </c>
      <c r="BA40">
        <f>VLOOKUP($B40,'Place of Foreign Born'!$B:$AG,27,FALSE)</f>
        <v>508</v>
      </c>
      <c r="BB40">
        <f>VLOOKUP($B40,'Place of Foreign Born'!$B:$AG,28,FALSE)</f>
        <v>493</v>
      </c>
      <c r="BC40">
        <f>VLOOKUP($B40,'Place of Foreign Born'!$B:$AG,29,FALSE)</f>
        <v>28</v>
      </c>
      <c r="BD40">
        <f>VLOOKUP($B40,'Place of Foreign Born'!$B:$AG,30,FALSE)</f>
        <v>315</v>
      </c>
      <c r="BE40">
        <f>VLOOKUP($B40,'Place of Foreign Born'!$B:$AG,31,FALSE)</f>
        <v>150</v>
      </c>
      <c r="BF40">
        <f>VLOOKUP($B40,'Place of Foreign Born'!$B:$AG,32,FALSE)</f>
        <v>15</v>
      </c>
      <c r="BG40" s="1">
        <f t="shared" si="11"/>
        <v>0.52156057494866526</v>
      </c>
    </row>
    <row r="41" spans="1:59" x14ac:dyDescent="0.25">
      <c r="A41" t="str">
        <f>VLOOKUP(B41,'List of ZIP Codes'!$A:$C,2,FALSE)</f>
        <v>Nassau</v>
      </c>
      <c r="B41">
        <v>11561</v>
      </c>
      <c r="C41">
        <f>VLOOKUP(B41,'Total Population'!$B:$D,3,FALSE)</f>
        <v>37599</v>
      </c>
      <c r="D41" s="1">
        <f>VLOOKUP(B41,Race!$B:$Q,5,FALSE)</f>
        <v>0.82754860501609084</v>
      </c>
      <c r="E41" s="1">
        <f>VLOOKUP(B41,Race!$B:$Q,7,FALSE)</f>
        <v>4.856512141280353E-2</v>
      </c>
      <c r="F41" s="1">
        <f>VLOOKUP(B41,Race!$B:$Q,9,FALSE)</f>
        <v>5.3192904066597514E-4</v>
      </c>
      <c r="G41" s="1">
        <f>VLOOKUP(B41,Race!$B:$Q,11,FALSE)</f>
        <v>3.3724301178222824E-2</v>
      </c>
      <c r="H41" s="1">
        <f>VLOOKUP(B41,Race!$B:$Q,13,FALSE)</f>
        <v>0</v>
      </c>
      <c r="I41" s="1">
        <f>VLOOKUP(B41,Race!$B:$Q,16,FALSE)</f>
        <v>8.9630043352216818E-2</v>
      </c>
      <c r="J41" s="27">
        <f>VLOOKUP(B41,Ethnicity!$B:$H,5,FALSE)</f>
        <v>0.82363892656719595</v>
      </c>
      <c r="K41" s="1">
        <f>VLOOKUP(B41,Ethnicity!$B:$H,7,FALSE)</f>
        <v>0.17636107343280408</v>
      </c>
      <c r="L41" s="44">
        <f>VLOOKUP($B41,'Median Age'!$B:$F,3,FALSE)</f>
        <v>43.5</v>
      </c>
      <c r="M41" s="44">
        <f>VLOOKUP($B41,'Median Age'!$B:$F,4,FALSE)</f>
        <v>41.8</v>
      </c>
      <c r="N41" s="44">
        <f>VLOOKUP($B41,'Median Age'!$B:$F,5,FALSE)</f>
        <v>44.9</v>
      </c>
      <c r="O41" s="1">
        <f>VLOOKUP($B41,Education!$B:$F,3,FALSE)</f>
        <v>0.92599999999999993</v>
      </c>
      <c r="P41" s="1">
        <f>VLOOKUP($B41,Education!$B:$F,4,FALSE)</f>
        <v>7.4000000000000066E-2</v>
      </c>
      <c r="Q41" s="1">
        <f>(VLOOKUP(B41,Language!$B:$E,4,FALSE)/VLOOKUP(B41,Language!$B:$E,3,FALSE))</f>
        <v>0.76954469739033871</v>
      </c>
      <c r="R41" t="str">
        <f>VLOOKUP(B41,Language!$AT:$AV,3,FALSE)</f>
        <v>Spanish or Spanish Creole</v>
      </c>
      <c r="S41" s="27">
        <f t="shared" si="6"/>
        <v>0.23045530260966129</v>
      </c>
      <c r="T41" s="33">
        <f>VLOOKUP(B41,Employment!$B:$E,4,FALSE)</f>
        <v>6.0999999999999999E-2</v>
      </c>
      <c r="U41" s="33">
        <f>VLOOKUP(B41,Poverty!$B:$E,4,FALSE)</f>
        <v>0.08</v>
      </c>
      <c r="V41" s="33">
        <f>VLOOKUP(B41,'Public Assistance'!$B:$F,5,FALSE)</f>
        <v>5.2943377400848091E-2</v>
      </c>
      <c r="W41" s="21">
        <f>VLOOKUP(B41,'Median Income'!$B:$E,4,FALSE)</f>
        <v>89684</v>
      </c>
      <c r="X41" s="1">
        <f>VLOOKUP(B41,'Foreign Born'!$A:$E,5,FALSE)</f>
        <v>0.1714141333546105</v>
      </c>
      <c r="Y41">
        <f>VLOOKUP($B41,'Place of Foreign Born'!$B:$AG,3,FALSE)</f>
        <v>6445</v>
      </c>
      <c r="Z41">
        <f>VLOOKUP($B41,'Place of Foreign Born'!$B:$AG,4,FALSE)</f>
        <v>1166</v>
      </c>
      <c r="AA41">
        <f>VLOOKUP($B41,'Place of Foreign Born'!$B:$AG,5,FALSE)</f>
        <v>386</v>
      </c>
      <c r="AB41">
        <f>VLOOKUP($B41,'Place of Foreign Born'!$B:$AG,6,FALSE)</f>
        <v>148</v>
      </c>
      <c r="AC41">
        <f>VLOOKUP($B41,'Place of Foreign Born'!$B:$AG,7,FALSE)</f>
        <v>195</v>
      </c>
      <c r="AD41">
        <f>VLOOKUP($B41,'Place of Foreign Born'!$B:$AG,8,FALSE)</f>
        <v>411</v>
      </c>
      <c r="AE41">
        <f>VLOOKUP($B41,'Place of Foreign Born'!$B:$AG,9,FALSE)</f>
        <v>26</v>
      </c>
      <c r="AF41" s="1">
        <f t="shared" si="7"/>
        <v>0.18091543832428239</v>
      </c>
      <c r="AG41">
        <f>VLOOKUP($B41,'Place of Foreign Born'!$B:$AG,10,FALSE)</f>
        <v>867</v>
      </c>
      <c r="AH41">
        <f>VLOOKUP($B41,'Place of Foreign Born'!$B:$AG,11,FALSE)</f>
        <v>195</v>
      </c>
      <c r="AI41">
        <f>VLOOKUP($B41,'Place of Foreign Born'!$B:$AG,12,FALSE)</f>
        <v>114</v>
      </c>
      <c r="AJ41">
        <f>VLOOKUP($B41,'Place of Foreign Born'!$B:$AG,13,FALSE)</f>
        <v>445</v>
      </c>
      <c r="AK41">
        <f>VLOOKUP($B41,'Place of Foreign Born'!$B:$AG,14,FALSE)</f>
        <v>92</v>
      </c>
      <c r="AL41">
        <f>VLOOKUP($B41,'Place of Foreign Born'!$B:$AG,15,FALSE)</f>
        <v>21</v>
      </c>
      <c r="AM41" s="1">
        <f t="shared" si="8"/>
        <v>0.13452288595810705</v>
      </c>
      <c r="AN41">
        <f>VLOOKUP($B41,'Place of Foreign Born'!$B:$AG,16,FALSE)</f>
        <v>219</v>
      </c>
      <c r="AO41">
        <f>VLOOKUP($B41,'Place of Foreign Born'!$B:$AG,17,FALSE)</f>
        <v>14</v>
      </c>
      <c r="AP41">
        <f>VLOOKUP($B41,'Place of Foreign Born'!$B:$AG,18,FALSE)</f>
        <v>0</v>
      </c>
      <c r="AQ41">
        <f>VLOOKUP($B41,'Place of Foreign Born'!$B:$AG,19,FALSE)</f>
        <v>103</v>
      </c>
      <c r="AR41">
        <f>VLOOKUP($B41,'Place of Foreign Born'!$B:$AG,20,FALSE)</f>
        <v>94</v>
      </c>
      <c r="AS41">
        <f>VLOOKUP($B41,'Place of Foreign Born'!$B:$AG,21,FALSE)</f>
        <v>8</v>
      </c>
      <c r="AT41">
        <f>VLOOKUP($B41,'Place of Foreign Born'!$B:$AG,22,FALSE)</f>
        <v>0</v>
      </c>
      <c r="AU41" s="1">
        <f t="shared" si="9"/>
        <v>3.3979829325058185E-2</v>
      </c>
      <c r="AV41">
        <f>VLOOKUP($B41,'Place of Foreign Born'!$B:$AG,23,FALSE)</f>
        <v>7</v>
      </c>
      <c r="AW41">
        <f>VLOOKUP($B41,'Place of Foreign Born'!$B:$AG,24,FALSE)</f>
        <v>7</v>
      </c>
      <c r="AX41">
        <f>VLOOKUP($B41,'Place of Foreign Born'!$B:$AG,25,FALSE)</f>
        <v>0</v>
      </c>
      <c r="AY41">
        <f>VLOOKUP($B41,'Place of Foreign Born'!$B:$AG,26,FALSE)</f>
        <v>0</v>
      </c>
      <c r="AZ41" s="1">
        <f t="shared" si="10"/>
        <v>1.0861132660977503E-3</v>
      </c>
      <c r="BA41">
        <f>VLOOKUP($B41,'Place of Foreign Born'!$B:$AG,27,FALSE)</f>
        <v>4186</v>
      </c>
      <c r="BB41">
        <f>VLOOKUP($B41,'Place of Foreign Born'!$B:$AG,28,FALSE)</f>
        <v>4160</v>
      </c>
      <c r="BC41">
        <f>VLOOKUP($B41,'Place of Foreign Born'!$B:$AG,29,FALSE)</f>
        <v>532</v>
      </c>
      <c r="BD41">
        <f>VLOOKUP($B41,'Place of Foreign Born'!$B:$AG,30,FALSE)</f>
        <v>2147</v>
      </c>
      <c r="BE41">
        <f>VLOOKUP($B41,'Place of Foreign Born'!$B:$AG,31,FALSE)</f>
        <v>1481</v>
      </c>
      <c r="BF41">
        <f>VLOOKUP($B41,'Place of Foreign Born'!$B:$AG,32,FALSE)</f>
        <v>26</v>
      </c>
      <c r="BG41" s="1">
        <f t="shared" si="11"/>
        <v>0.64949573312645459</v>
      </c>
    </row>
    <row r="42" spans="1:59" x14ac:dyDescent="0.25">
      <c r="A42" t="str">
        <f>VLOOKUP(B42,'List of ZIP Codes'!$A:$C,2,FALSE)</f>
        <v>Nassau</v>
      </c>
      <c r="B42">
        <v>11563</v>
      </c>
      <c r="C42">
        <f>VLOOKUP(B42,'Total Population'!$B:$D,3,FALSE)</f>
        <v>22984</v>
      </c>
      <c r="D42" s="1">
        <f>VLOOKUP(B42,Race!$B:$Q,5,FALSE)</f>
        <v>0.88887922032718414</v>
      </c>
      <c r="E42" s="1">
        <f>VLOOKUP(B42,Race!$B:$Q,7,FALSE)</f>
        <v>2.9846849982596589E-2</v>
      </c>
      <c r="F42" s="1">
        <f>VLOOKUP(B42,Race!$B:$Q,9,FALSE)</f>
        <v>0</v>
      </c>
      <c r="G42" s="1">
        <f>VLOOKUP(B42,Race!$B:$Q,11,FALSE)</f>
        <v>4.5901496693351897E-2</v>
      </c>
      <c r="H42" s="1">
        <f>VLOOKUP(B42,Race!$B:$Q,13,FALSE)</f>
        <v>0</v>
      </c>
      <c r="I42" s="1">
        <f>VLOOKUP(B42,Race!$B:$Q,16,FALSE)</f>
        <v>3.5372432996867383E-2</v>
      </c>
      <c r="J42" s="27">
        <f>VLOOKUP(B42,Ethnicity!$B:$H,5,FALSE)</f>
        <v>0.86146884789418721</v>
      </c>
      <c r="K42" s="1">
        <f>VLOOKUP(B42,Ethnicity!$B:$H,7,FALSE)</f>
        <v>0.13853115210581274</v>
      </c>
      <c r="L42" s="44">
        <f>VLOOKUP($B42,'Median Age'!$B:$F,3,FALSE)</f>
        <v>43.6</v>
      </c>
      <c r="M42" s="44">
        <f>VLOOKUP($B42,'Median Age'!$B:$F,4,FALSE)</f>
        <v>42.4</v>
      </c>
      <c r="N42" s="44">
        <f>VLOOKUP($B42,'Median Age'!$B:$F,5,FALSE)</f>
        <v>45.3</v>
      </c>
      <c r="O42" s="1">
        <f>VLOOKUP($B42,Education!$B:$F,3,FALSE)</f>
        <v>0.92799999999999994</v>
      </c>
      <c r="P42" s="1">
        <f>VLOOKUP($B42,Education!$B:$F,4,FALSE)</f>
        <v>7.2000000000000064E-2</v>
      </c>
      <c r="Q42" s="1">
        <f>(VLOOKUP(B42,Language!$B:$E,4,FALSE)/VLOOKUP(B42,Language!$B:$E,3,FALSE))</f>
        <v>0.78049770083851777</v>
      </c>
      <c r="R42" t="str">
        <f>VLOOKUP(B42,Language!$AT:$AV,3,FALSE)</f>
        <v>Spanish or Spanish Creole</v>
      </c>
      <c r="S42" s="27">
        <f t="shared" si="6"/>
        <v>0.21950229916148223</v>
      </c>
      <c r="T42" s="33">
        <f>VLOOKUP(B42,Employment!$B:$E,4,FALSE)</f>
        <v>8.1000000000000003E-2</v>
      </c>
      <c r="U42" s="33">
        <f>VLOOKUP(B42,Poverty!$B:$E,4,FALSE)</f>
        <v>5.5999999999999994E-2</v>
      </c>
      <c r="V42" s="33">
        <f>VLOOKUP(B42,'Public Assistance'!$B:$F,5,FALSE)</f>
        <v>3.8023269761305024E-2</v>
      </c>
      <c r="W42" s="21">
        <f>VLOOKUP(B42,'Median Income'!$B:$E,4,FALSE)</f>
        <v>90195</v>
      </c>
      <c r="X42" s="1">
        <f>VLOOKUP(B42,'Foreign Born'!$A:$E,5,FALSE)</f>
        <v>0.14849460494256875</v>
      </c>
      <c r="Y42">
        <f>VLOOKUP($B42,'Place of Foreign Born'!$B:$AG,3,FALSE)</f>
        <v>3413</v>
      </c>
      <c r="Z42">
        <f>VLOOKUP($B42,'Place of Foreign Born'!$B:$AG,4,FALSE)</f>
        <v>1289</v>
      </c>
      <c r="AA42">
        <f>VLOOKUP($B42,'Place of Foreign Born'!$B:$AG,5,FALSE)</f>
        <v>113</v>
      </c>
      <c r="AB42">
        <f>VLOOKUP($B42,'Place of Foreign Born'!$B:$AG,6,FALSE)</f>
        <v>124</v>
      </c>
      <c r="AC42">
        <f>VLOOKUP($B42,'Place of Foreign Born'!$B:$AG,7,FALSE)</f>
        <v>416</v>
      </c>
      <c r="AD42">
        <f>VLOOKUP($B42,'Place of Foreign Born'!$B:$AG,8,FALSE)</f>
        <v>588</v>
      </c>
      <c r="AE42">
        <f>VLOOKUP($B42,'Place of Foreign Born'!$B:$AG,9,FALSE)</f>
        <v>48</v>
      </c>
      <c r="AF42" s="1">
        <f t="shared" si="7"/>
        <v>0.37767360093759156</v>
      </c>
      <c r="AG42">
        <f>VLOOKUP($B42,'Place of Foreign Born'!$B:$AG,10,FALSE)</f>
        <v>706</v>
      </c>
      <c r="AH42">
        <f>VLOOKUP($B42,'Place of Foreign Born'!$B:$AG,11,FALSE)</f>
        <v>320</v>
      </c>
      <c r="AI42">
        <f>VLOOKUP($B42,'Place of Foreign Born'!$B:$AG,12,FALSE)</f>
        <v>169</v>
      </c>
      <c r="AJ42">
        <f>VLOOKUP($B42,'Place of Foreign Born'!$B:$AG,13,FALSE)</f>
        <v>108</v>
      </c>
      <c r="AK42">
        <f>VLOOKUP($B42,'Place of Foreign Born'!$B:$AG,14,FALSE)</f>
        <v>109</v>
      </c>
      <c r="AL42">
        <f>VLOOKUP($B42,'Place of Foreign Born'!$B:$AG,15,FALSE)</f>
        <v>0</v>
      </c>
      <c r="AM42" s="1">
        <f t="shared" si="8"/>
        <v>0.20685613829475535</v>
      </c>
      <c r="AN42">
        <f>VLOOKUP($B42,'Place of Foreign Born'!$B:$AG,16,FALSE)</f>
        <v>131</v>
      </c>
      <c r="AO42">
        <f>VLOOKUP($B42,'Place of Foreign Born'!$B:$AG,17,FALSE)</f>
        <v>0</v>
      </c>
      <c r="AP42">
        <f>VLOOKUP($B42,'Place of Foreign Born'!$B:$AG,18,FALSE)</f>
        <v>0</v>
      </c>
      <c r="AQ42">
        <f>VLOOKUP($B42,'Place of Foreign Born'!$B:$AG,19,FALSE)</f>
        <v>53</v>
      </c>
      <c r="AR42">
        <f>VLOOKUP($B42,'Place of Foreign Born'!$B:$AG,20,FALSE)</f>
        <v>8</v>
      </c>
      <c r="AS42">
        <f>VLOOKUP($B42,'Place of Foreign Born'!$B:$AG,21,FALSE)</f>
        <v>70</v>
      </c>
      <c r="AT42">
        <f>VLOOKUP($B42,'Place of Foreign Born'!$B:$AG,22,FALSE)</f>
        <v>0</v>
      </c>
      <c r="AU42" s="1">
        <f t="shared" si="9"/>
        <v>3.8382654556108994E-2</v>
      </c>
      <c r="AV42">
        <f>VLOOKUP($B42,'Place of Foreign Born'!$B:$AG,23,FALSE)</f>
        <v>0</v>
      </c>
      <c r="AW42">
        <f>VLOOKUP($B42,'Place of Foreign Born'!$B:$AG,24,FALSE)</f>
        <v>0</v>
      </c>
      <c r="AX42">
        <f>VLOOKUP($B42,'Place of Foreign Born'!$B:$AG,25,FALSE)</f>
        <v>0</v>
      </c>
      <c r="AY42">
        <f>VLOOKUP($B42,'Place of Foreign Born'!$B:$AG,26,FALSE)</f>
        <v>0</v>
      </c>
      <c r="AZ42" s="1">
        <f t="shared" si="10"/>
        <v>0</v>
      </c>
      <c r="BA42">
        <f>VLOOKUP($B42,'Place of Foreign Born'!$B:$AG,27,FALSE)</f>
        <v>1287</v>
      </c>
      <c r="BB42">
        <f>VLOOKUP($B42,'Place of Foreign Born'!$B:$AG,28,FALSE)</f>
        <v>1273</v>
      </c>
      <c r="BC42">
        <f>VLOOKUP($B42,'Place of Foreign Born'!$B:$AG,29,FALSE)</f>
        <v>387</v>
      </c>
      <c r="BD42">
        <f>VLOOKUP($B42,'Place of Foreign Born'!$B:$AG,30,FALSE)</f>
        <v>105</v>
      </c>
      <c r="BE42">
        <f>VLOOKUP($B42,'Place of Foreign Born'!$B:$AG,31,FALSE)</f>
        <v>781</v>
      </c>
      <c r="BF42">
        <f>VLOOKUP($B42,'Place of Foreign Born'!$B:$AG,32,FALSE)</f>
        <v>14</v>
      </c>
      <c r="BG42" s="1">
        <f t="shared" si="11"/>
        <v>0.37708760621154408</v>
      </c>
    </row>
    <row r="43" spans="1:59" x14ac:dyDescent="0.25">
      <c r="A43" t="str">
        <f>VLOOKUP(B43,'List of ZIP Codes'!$A:$C,2,FALSE)</f>
        <v>Nassau</v>
      </c>
      <c r="B43">
        <v>11565</v>
      </c>
      <c r="C43">
        <f>VLOOKUP(B43,'Total Population'!$B:$D,3,FALSE)</f>
        <v>8820</v>
      </c>
      <c r="D43" s="1">
        <f>VLOOKUP(B43,Race!$B:$Q,5,FALSE)</f>
        <v>0.91678004535147395</v>
      </c>
      <c r="E43" s="1">
        <f>VLOOKUP(B43,Race!$B:$Q,7,FALSE)</f>
        <v>2.2902494331065761E-2</v>
      </c>
      <c r="F43" s="1">
        <f>VLOOKUP(B43,Race!$B:$Q,9,FALSE)</f>
        <v>1.1337868480725624E-3</v>
      </c>
      <c r="G43" s="1">
        <f>VLOOKUP(B43,Race!$B:$Q,11,FALSE)</f>
        <v>4.3990929705215419E-2</v>
      </c>
      <c r="H43" s="1">
        <f>VLOOKUP(B43,Race!$B:$Q,13,FALSE)</f>
        <v>0</v>
      </c>
      <c r="I43" s="1">
        <f>VLOOKUP(B43,Race!$B:$Q,16,FALSE)</f>
        <v>1.5192743764172336E-2</v>
      </c>
      <c r="J43" s="27">
        <f>VLOOKUP(B43,Ethnicity!$B:$H,5,FALSE)</f>
        <v>0.95759637188208613</v>
      </c>
      <c r="K43" s="1">
        <f>VLOOKUP(B43,Ethnicity!$B:$H,7,FALSE)</f>
        <v>4.240362811791383E-2</v>
      </c>
      <c r="L43" s="44">
        <f>VLOOKUP($B43,'Median Age'!$B:$F,3,FALSE)</f>
        <v>44.7</v>
      </c>
      <c r="M43" s="44">
        <f>VLOOKUP($B43,'Median Age'!$B:$F,4,FALSE)</f>
        <v>43.7</v>
      </c>
      <c r="N43" s="44">
        <f>VLOOKUP($B43,'Median Age'!$B:$F,5,FALSE)</f>
        <v>46.4</v>
      </c>
      <c r="O43" s="1">
        <f>VLOOKUP($B43,Education!$B:$F,3,FALSE)</f>
        <v>0.95099999999999996</v>
      </c>
      <c r="P43" s="1">
        <f>VLOOKUP($B43,Education!$B:$F,4,FALSE)</f>
        <v>4.9000000000000044E-2</v>
      </c>
      <c r="Q43" s="1">
        <f>(VLOOKUP(B43,Language!$B:$E,4,FALSE)/VLOOKUP(B43,Language!$B:$E,3,FALSE))</f>
        <v>0.87501500780405816</v>
      </c>
      <c r="R43" t="str">
        <f>VLOOKUP(B43,Language!$AT:$AV,3,FALSE)</f>
        <v>Italian</v>
      </c>
      <c r="S43" s="27">
        <f t="shared" si="6"/>
        <v>0.12498499219594184</v>
      </c>
      <c r="T43" s="33">
        <f>VLOOKUP(B43,Employment!$B:$E,4,FALSE)</f>
        <v>8.1000000000000003E-2</v>
      </c>
      <c r="U43" s="33">
        <f>VLOOKUP(B43,Poverty!$B:$E,4,FALSE)</f>
        <v>1.1000000000000001E-2</v>
      </c>
      <c r="V43" s="33">
        <f>VLOOKUP(B43,'Public Assistance'!$B:$F,5,FALSE)</f>
        <v>1.8450184501845018E-2</v>
      </c>
      <c r="W43" s="21">
        <f>VLOOKUP(B43,'Median Income'!$B:$E,4,FALSE)</f>
        <v>114519</v>
      </c>
      <c r="X43" s="1">
        <f>VLOOKUP(B43,'Foreign Born'!$A:$E,5,FALSE)</f>
        <v>9.0362811791383224E-2</v>
      </c>
      <c r="Y43">
        <f>VLOOKUP($B43,'Place of Foreign Born'!$B:$AG,3,FALSE)</f>
        <v>797</v>
      </c>
      <c r="Z43">
        <f>VLOOKUP($B43,'Place of Foreign Born'!$B:$AG,4,FALSE)</f>
        <v>257</v>
      </c>
      <c r="AA43">
        <f>VLOOKUP($B43,'Place of Foreign Born'!$B:$AG,5,FALSE)</f>
        <v>63</v>
      </c>
      <c r="AB43">
        <f>VLOOKUP($B43,'Place of Foreign Born'!$B:$AG,6,FALSE)</f>
        <v>24</v>
      </c>
      <c r="AC43">
        <f>VLOOKUP($B43,'Place of Foreign Born'!$B:$AG,7,FALSE)</f>
        <v>88</v>
      </c>
      <c r="AD43">
        <f>VLOOKUP($B43,'Place of Foreign Born'!$B:$AG,8,FALSE)</f>
        <v>82</v>
      </c>
      <c r="AE43">
        <f>VLOOKUP($B43,'Place of Foreign Born'!$B:$AG,9,FALSE)</f>
        <v>0</v>
      </c>
      <c r="AF43" s="1">
        <f t="shared" si="7"/>
        <v>0.32245922208281053</v>
      </c>
      <c r="AG43">
        <f>VLOOKUP($B43,'Place of Foreign Born'!$B:$AG,10,FALSE)</f>
        <v>298</v>
      </c>
      <c r="AH43">
        <f>VLOOKUP($B43,'Place of Foreign Born'!$B:$AG,11,FALSE)</f>
        <v>33</v>
      </c>
      <c r="AI43">
        <f>VLOOKUP($B43,'Place of Foreign Born'!$B:$AG,12,FALSE)</f>
        <v>165</v>
      </c>
      <c r="AJ43">
        <f>VLOOKUP($B43,'Place of Foreign Born'!$B:$AG,13,FALSE)</f>
        <v>72</v>
      </c>
      <c r="AK43">
        <f>VLOOKUP($B43,'Place of Foreign Born'!$B:$AG,14,FALSE)</f>
        <v>28</v>
      </c>
      <c r="AL43">
        <f>VLOOKUP($B43,'Place of Foreign Born'!$B:$AG,15,FALSE)</f>
        <v>0</v>
      </c>
      <c r="AM43" s="1">
        <f t="shared" si="8"/>
        <v>0.37390213299874531</v>
      </c>
      <c r="AN43">
        <f>VLOOKUP($B43,'Place of Foreign Born'!$B:$AG,16,FALSE)</f>
        <v>23</v>
      </c>
      <c r="AO43">
        <f>VLOOKUP($B43,'Place of Foreign Born'!$B:$AG,17,FALSE)</f>
        <v>0</v>
      </c>
      <c r="AP43">
        <f>VLOOKUP($B43,'Place of Foreign Born'!$B:$AG,18,FALSE)</f>
        <v>0</v>
      </c>
      <c r="AQ43">
        <f>VLOOKUP($B43,'Place of Foreign Born'!$B:$AG,19,FALSE)</f>
        <v>0</v>
      </c>
      <c r="AR43">
        <f>VLOOKUP($B43,'Place of Foreign Born'!$B:$AG,20,FALSE)</f>
        <v>0</v>
      </c>
      <c r="AS43">
        <f>VLOOKUP($B43,'Place of Foreign Born'!$B:$AG,21,FALSE)</f>
        <v>23</v>
      </c>
      <c r="AT43">
        <f>VLOOKUP($B43,'Place of Foreign Born'!$B:$AG,22,FALSE)</f>
        <v>0</v>
      </c>
      <c r="AU43" s="1">
        <f t="shared" si="9"/>
        <v>2.8858218318695106E-2</v>
      </c>
      <c r="AV43">
        <f>VLOOKUP($B43,'Place of Foreign Born'!$B:$AG,23,FALSE)</f>
        <v>13</v>
      </c>
      <c r="AW43">
        <f>VLOOKUP($B43,'Place of Foreign Born'!$B:$AG,24,FALSE)</f>
        <v>13</v>
      </c>
      <c r="AX43">
        <f>VLOOKUP($B43,'Place of Foreign Born'!$B:$AG,25,FALSE)</f>
        <v>0</v>
      </c>
      <c r="AY43">
        <f>VLOOKUP($B43,'Place of Foreign Born'!$B:$AG,26,FALSE)</f>
        <v>0</v>
      </c>
      <c r="AZ43" s="1">
        <f t="shared" si="10"/>
        <v>1.631116687578419E-2</v>
      </c>
      <c r="BA43">
        <f>VLOOKUP($B43,'Place of Foreign Born'!$B:$AG,27,FALSE)</f>
        <v>206</v>
      </c>
      <c r="BB43">
        <f>VLOOKUP($B43,'Place of Foreign Born'!$B:$AG,28,FALSE)</f>
        <v>177</v>
      </c>
      <c r="BC43">
        <f>VLOOKUP($B43,'Place of Foreign Born'!$B:$AG,29,FALSE)</f>
        <v>44</v>
      </c>
      <c r="BD43">
        <f>VLOOKUP($B43,'Place of Foreign Born'!$B:$AG,30,FALSE)</f>
        <v>18</v>
      </c>
      <c r="BE43">
        <f>VLOOKUP($B43,'Place of Foreign Born'!$B:$AG,31,FALSE)</f>
        <v>115</v>
      </c>
      <c r="BF43">
        <f>VLOOKUP($B43,'Place of Foreign Born'!$B:$AG,32,FALSE)</f>
        <v>29</v>
      </c>
      <c r="BG43" s="1">
        <f t="shared" si="11"/>
        <v>0.25846925972396489</v>
      </c>
    </row>
    <row r="44" spans="1:59" x14ac:dyDescent="0.25">
      <c r="A44" t="str">
        <f>VLOOKUP(B44,'List of ZIP Codes'!$A:$C,2,FALSE)</f>
        <v>Nassau</v>
      </c>
      <c r="B44">
        <v>11566</v>
      </c>
      <c r="C44">
        <f>VLOOKUP(B44,'Total Population'!$B:$D,3,FALSE)</f>
        <v>33791</v>
      </c>
      <c r="D44" s="1">
        <f>VLOOKUP(B44,Race!$B:$Q,5,FALSE)</f>
        <v>0.9067207244532568</v>
      </c>
      <c r="E44" s="1">
        <f>VLOOKUP(B44,Race!$B:$Q,7,FALSE)</f>
        <v>1.5625462401231097E-2</v>
      </c>
      <c r="F44" s="1">
        <f>VLOOKUP(B44,Race!$B:$Q,9,FALSE)</f>
        <v>1.4796839395105207E-4</v>
      </c>
      <c r="G44" s="1">
        <f>VLOOKUP(B44,Race!$B:$Q,11,FALSE)</f>
        <v>3.897487496670711E-2</v>
      </c>
      <c r="H44" s="1">
        <f>VLOOKUP(B44,Race!$B:$Q,13,FALSE)</f>
        <v>0</v>
      </c>
      <c r="I44" s="1">
        <f>VLOOKUP(B44,Race!$B:$Q,16,FALSE)</f>
        <v>3.8530969784853958E-2</v>
      </c>
      <c r="J44" s="27">
        <f>VLOOKUP(B44,Ethnicity!$B:$H,5,FALSE)</f>
        <v>0.92332277825456488</v>
      </c>
      <c r="K44" s="1">
        <f>VLOOKUP(B44,Ethnicity!$B:$H,7,FALSE)</f>
        <v>7.6677221745435176E-2</v>
      </c>
      <c r="L44" s="44">
        <f>VLOOKUP($B44,'Median Age'!$B:$F,3,FALSE)</f>
        <v>43.6</v>
      </c>
      <c r="M44" s="44">
        <f>VLOOKUP($B44,'Median Age'!$B:$F,4,FALSE)</f>
        <v>41.5</v>
      </c>
      <c r="N44" s="44">
        <f>VLOOKUP($B44,'Median Age'!$B:$F,5,FALSE)</f>
        <v>45</v>
      </c>
      <c r="O44" s="1">
        <f>VLOOKUP($B44,Education!$B:$F,3,FALSE)</f>
        <v>0.96599999999999997</v>
      </c>
      <c r="P44" s="1">
        <f>VLOOKUP($B44,Education!$B:$F,4,FALSE)</f>
        <v>3.400000000000003E-2</v>
      </c>
      <c r="Q44" s="1">
        <f>(VLOOKUP(B44,Language!$B:$E,4,FALSE)/VLOOKUP(B44,Language!$B:$E,3,FALSE))</f>
        <v>0.86349860967913272</v>
      </c>
      <c r="R44" t="str">
        <f>VLOOKUP(B44,Language!$AT:$AV,3,FALSE)</f>
        <v>Spanish or Spanish Creole</v>
      </c>
      <c r="S44" s="27">
        <f t="shared" si="6"/>
        <v>0.13650139032086728</v>
      </c>
      <c r="T44" s="33">
        <f>VLOOKUP(B44,Employment!$B:$E,4,FALSE)</f>
        <v>6.4000000000000001E-2</v>
      </c>
      <c r="U44" s="33">
        <f>VLOOKUP(B44,Poverty!$B:$E,4,FALSE)</f>
        <v>2.7000000000000003E-2</v>
      </c>
      <c r="V44" s="33">
        <f>VLOOKUP(B44,'Public Assistance'!$B:$F,5,FALSE)</f>
        <v>1.4265077645359335E-2</v>
      </c>
      <c r="W44" s="21">
        <f>VLOOKUP(B44,'Median Income'!$B:$E,4,FALSE)</f>
        <v>125125</v>
      </c>
      <c r="X44" s="1">
        <f>VLOOKUP(B44,'Foreign Born'!$A:$E,5,FALSE)</f>
        <v>9.2894557722470475E-2</v>
      </c>
      <c r="Y44">
        <f>VLOOKUP($B44,'Place of Foreign Born'!$B:$AG,3,FALSE)</f>
        <v>3139</v>
      </c>
      <c r="Z44">
        <f>VLOOKUP($B44,'Place of Foreign Born'!$B:$AG,4,FALSE)</f>
        <v>1061</v>
      </c>
      <c r="AA44">
        <f>VLOOKUP($B44,'Place of Foreign Born'!$B:$AG,5,FALSE)</f>
        <v>131</v>
      </c>
      <c r="AB44">
        <f>VLOOKUP($B44,'Place of Foreign Born'!$B:$AG,6,FALSE)</f>
        <v>144</v>
      </c>
      <c r="AC44">
        <f>VLOOKUP($B44,'Place of Foreign Born'!$B:$AG,7,FALSE)</f>
        <v>477</v>
      </c>
      <c r="AD44">
        <f>VLOOKUP($B44,'Place of Foreign Born'!$B:$AG,8,FALSE)</f>
        <v>309</v>
      </c>
      <c r="AE44">
        <f>VLOOKUP($B44,'Place of Foreign Born'!$B:$AG,9,FALSE)</f>
        <v>0</v>
      </c>
      <c r="AF44" s="1">
        <f t="shared" si="7"/>
        <v>0.33800573431028991</v>
      </c>
      <c r="AG44">
        <f>VLOOKUP($B44,'Place of Foreign Born'!$B:$AG,10,FALSE)</f>
        <v>1122</v>
      </c>
      <c r="AH44">
        <f>VLOOKUP($B44,'Place of Foreign Born'!$B:$AG,11,FALSE)</f>
        <v>405</v>
      </c>
      <c r="AI44">
        <f>VLOOKUP($B44,'Place of Foreign Born'!$B:$AG,12,FALSE)</f>
        <v>354</v>
      </c>
      <c r="AJ44">
        <f>VLOOKUP($B44,'Place of Foreign Born'!$B:$AG,13,FALSE)</f>
        <v>197</v>
      </c>
      <c r="AK44">
        <f>VLOOKUP($B44,'Place of Foreign Born'!$B:$AG,14,FALSE)</f>
        <v>165</v>
      </c>
      <c r="AL44">
        <f>VLOOKUP($B44,'Place of Foreign Born'!$B:$AG,15,FALSE)</f>
        <v>1</v>
      </c>
      <c r="AM44" s="1">
        <f t="shared" si="8"/>
        <v>0.35743867473717744</v>
      </c>
      <c r="AN44">
        <f>VLOOKUP($B44,'Place of Foreign Born'!$B:$AG,16,FALSE)</f>
        <v>35</v>
      </c>
      <c r="AO44">
        <f>VLOOKUP($B44,'Place of Foreign Born'!$B:$AG,17,FALSE)</f>
        <v>17</v>
      </c>
      <c r="AP44">
        <f>VLOOKUP($B44,'Place of Foreign Born'!$B:$AG,18,FALSE)</f>
        <v>0</v>
      </c>
      <c r="AQ44">
        <f>VLOOKUP($B44,'Place of Foreign Born'!$B:$AG,19,FALSE)</f>
        <v>18</v>
      </c>
      <c r="AR44">
        <f>VLOOKUP($B44,'Place of Foreign Born'!$B:$AG,20,FALSE)</f>
        <v>0</v>
      </c>
      <c r="AS44">
        <f>VLOOKUP($B44,'Place of Foreign Born'!$B:$AG,21,FALSE)</f>
        <v>0</v>
      </c>
      <c r="AT44">
        <f>VLOOKUP($B44,'Place of Foreign Born'!$B:$AG,22,FALSE)</f>
        <v>0</v>
      </c>
      <c r="AU44" s="1">
        <f t="shared" si="9"/>
        <v>1.1150047785919083E-2</v>
      </c>
      <c r="AV44">
        <f>VLOOKUP($B44,'Place of Foreign Born'!$B:$AG,23,FALSE)</f>
        <v>0</v>
      </c>
      <c r="AW44">
        <f>VLOOKUP($B44,'Place of Foreign Born'!$B:$AG,24,FALSE)</f>
        <v>0</v>
      </c>
      <c r="AX44">
        <f>VLOOKUP($B44,'Place of Foreign Born'!$B:$AG,25,FALSE)</f>
        <v>0</v>
      </c>
      <c r="AY44">
        <f>VLOOKUP($B44,'Place of Foreign Born'!$B:$AG,26,FALSE)</f>
        <v>0</v>
      </c>
      <c r="AZ44" s="1">
        <f t="shared" si="10"/>
        <v>0</v>
      </c>
      <c r="BA44">
        <f>VLOOKUP($B44,'Place of Foreign Born'!$B:$AG,27,FALSE)</f>
        <v>921</v>
      </c>
      <c r="BB44">
        <f>VLOOKUP($B44,'Place of Foreign Born'!$B:$AG,28,FALSE)</f>
        <v>883</v>
      </c>
      <c r="BC44">
        <f>VLOOKUP($B44,'Place of Foreign Born'!$B:$AG,29,FALSE)</f>
        <v>242</v>
      </c>
      <c r="BD44">
        <f>VLOOKUP($B44,'Place of Foreign Born'!$B:$AG,30,FALSE)</f>
        <v>166</v>
      </c>
      <c r="BE44">
        <f>VLOOKUP($B44,'Place of Foreign Born'!$B:$AG,31,FALSE)</f>
        <v>475</v>
      </c>
      <c r="BF44">
        <f>VLOOKUP($B44,'Place of Foreign Born'!$B:$AG,32,FALSE)</f>
        <v>38</v>
      </c>
      <c r="BG44" s="1">
        <f t="shared" si="11"/>
        <v>0.29340554316661355</v>
      </c>
    </row>
    <row r="45" spans="1:59" x14ac:dyDescent="0.25">
      <c r="A45" t="str">
        <f>VLOOKUP(B45,'List of ZIP Codes'!$A:$C,2,FALSE)</f>
        <v>Nassau</v>
      </c>
      <c r="B45">
        <v>11568</v>
      </c>
      <c r="C45">
        <f>VLOOKUP(B45,'Total Population'!$B:$D,3,FALSE)</f>
        <v>4240</v>
      </c>
      <c r="D45" s="1">
        <f>VLOOKUP(B45,Race!$B:$Q,5,FALSE)</f>
        <v>0.65235849056603779</v>
      </c>
      <c r="E45" s="1">
        <f>VLOOKUP(B45,Race!$B:$Q,7,FALSE)</f>
        <v>7.5471698113207544E-2</v>
      </c>
      <c r="F45" s="1">
        <f>VLOOKUP(B45,Race!$B:$Q,9,FALSE)</f>
        <v>4.7169811320754715E-3</v>
      </c>
      <c r="G45" s="1">
        <f>VLOOKUP(B45,Race!$B:$Q,11,FALSE)</f>
        <v>0.19575471698113209</v>
      </c>
      <c r="H45" s="1">
        <f>VLOOKUP(B45,Race!$B:$Q,13,FALSE)</f>
        <v>0</v>
      </c>
      <c r="I45" s="1">
        <f>VLOOKUP(B45,Race!$B:$Q,16,FALSE)</f>
        <v>7.1698113207547168E-2</v>
      </c>
      <c r="J45" s="27">
        <f>VLOOKUP(B45,Ethnicity!$B:$H,5,FALSE)</f>
        <v>0.92806603773584906</v>
      </c>
      <c r="K45" s="1">
        <f>VLOOKUP(B45,Ethnicity!$B:$H,7,FALSE)</f>
        <v>7.1933962264150941E-2</v>
      </c>
      <c r="L45" s="44">
        <f>VLOOKUP($B45,'Median Age'!$B:$F,3,FALSE)</f>
        <v>23.4</v>
      </c>
      <c r="M45" s="44">
        <f>VLOOKUP($B45,'Median Age'!$B:$F,4,FALSE)</f>
        <v>23.6</v>
      </c>
      <c r="N45" s="44">
        <f>VLOOKUP($B45,'Median Age'!$B:$F,5,FALSE)</f>
        <v>23.3</v>
      </c>
      <c r="O45" s="1">
        <f>VLOOKUP($B45,Education!$B:$F,3,FALSE)</f>
        <v>0.97599999999999998</v>
      </c>
      <c r="P45" s="1">
        <f>VLOOKUP($B45,Education!$B:$F,4,FALSE)</f>
        <v>2.4000000000000021E-2</v>
      </c>
      <c r="Q45" s="1">
        <f>(VLOOKUP(B45,Language!$B:$E,4,FALSE)/VLOOKUP(B45,Language!$B:$E,3,FALSE))</f>
        <v>0.6630019120458891</v>
      </c>
      <c r="R45" t="str">
        <f>VLOOKUP(B45,Language!$AT:$AV,3,FALSE)</f>
        <v>Spanish or Spanish Creole</v>
      </c>
      <c r="S45" s="27">
        <f t="shared" si="6"/>
        <v>0.3369980879541109</v>
      </c>
      <c r="T45" s="33">
        <f>VLOOKUP(B45,Employment!$B:$E,4,FALSE)</f>
        <v>0.05</v>
      </c>
      <c r="U45" s="33">
        <f>VLOOKUP(B45,Poverty!$B:$E,4,FALSE)</f>
        <v>2.7000000000000003E-2</v>
      </c>
      <c r="V45" s="33">
        <f>VLOOKUP(B45,'Public Assistance'!$B:$F,5,FALSE)</f>
        <v>2.5477707006369428E-2</v>
      </c>
      <c r="W45" s="21">
        <f>VLOOKUP(B45,'Median Income'!$B:$E,4,FALSE)</f>
        <v>196250</v>
      </c>
      <c r="X45" s="1">
        <f>VLOOKUP(B45,'Foreign Born'!$A:$E,5,FALSE)</f>
        <v>0.22806603773584905</v>
      </c>
      <c r="Y45">
        <f>VLOOKUP($B45,'Place of Foreign Born'!$B:$AG,3,FALSE)</f>
        <v>967</v>
      </c>
      <c r="Z45">
        <f>VLOOKUP($B45,'Place of Foreign Born'!$B:$AG,4,FALSE)</f>
        <v>208</v>
      </c>
      <c r="AA45">
        <f>VLOOKUP($B45,'Place of Foreign Born'!$B:$AG,5,FALSE)</f>
        <v>27</v>
      </c>
      <c r="AB45">
        <f>VLOOKUP($B45,'Place of Foreign Born'!$B:$AG,6,FALSE)</f>
        <v>20</v>
      </c>
      <c r="AC45">
        <f>VLOOKUP($B45,'Place of Foreign Born'!$B:$AG,7,FALSE)</f>
        <v>62</v>
      </c>
      <c r="AD45">
        <f>VLOOKUP($B45,'Place of Foreign Born'!$B:$AG,8,FALSE)</f>
        <v>99</v>
      </c>
      <c r="AE45">
        <f>VLOOKUP($B45,'Place of Foreign Born'!$B:$AG,9,FALSE)</f>
        <v>0</v>
      </c>
      <c r="AF45" s="1">
        <f t="shared" si="7"/>
        <v>0.21509824198552224</v>
      </c>
      <c r="AG45">
        <f>VLOOKUP($B45,'Place of Foreign Born'!$B:$AG,10,FALSE)</f>
        <v>515</v>
      </c>
      <c r="AH45">
        <f>VLOOKUP($B45,'Place of Foreign Born'!$B:$AG,11,FALSE)</f>
        <v>126</v>
      </c>
      <c r="AI45">
        <f>VLOOKUP($B45,'Place of Foreign Born'!$B:$AG,12,FALSE)</f>
        <v>327</v>
      </c>
      <c r="AJ45">
        <f>VLOOKUP($B45,'Place of Foreign Born'!$B:$AG,13,FALSE)</f>
        <v>16</v>
      </c>
      <c r="AK45">
        <f>VLOOKUP($B45,'Place of Foreign Born'!$B:$AG,14,FALSE)</f>
        <v>46</v>
      </c>
      <c r="AL45">
        <f>VLOOKUP($B45,'Place of Foreign Born'!$B:$AG,15,FALSE)</f>
        <v>0</v>
      </c>
      <c r="AM45" s="1">
        <f t="shared" si="8"/>
        <v>0.53257497414684596</v>
      </c>
      <c r="AN45">
        <f>VLOOKUP($B45,'Place of Foreign Born'!$B:$AG,16,FALSE)</f>
        <v>46</v>
      </c>
      <c r="AO45">
        <f>VLOOKUP($B45,'Place of Foreign Born'!$B:$AG,17,FALSE)</f>
        <v>11</v>
      </c>
      <c r="AP45">
        <f>VLOOKUP($B45,'Place of Foreign Born'!$B:$AG,18,FALSE)</f>
        <v>0</v>
      </c>
      <c r="AQ45">
        <f>VLOOKUP($B45,'Place of Foreign Born'!$B:$AG,19,FALSE)</f>
        <v>20</v>
      </c>
      <c r="AR45">
        <f>VLOOKUP($B45,'Place of Foreign Born'!$B:$AG,20,FALSE)</f>
        <v>0</v>
      </c>
      <c r="AS45">
        <f>VLOOKUP($B45,'Place of Foreign Born'!$B:$AG,21,FALSE)</f>
        <v>15</v>
      </c>
      <c r="AT45">
        <f>VLOOKUP($B45,'Place of Foreign Born'!$B:$AG,22,FALSE)</f>
        <v>0</v>
      </c>
      <c r="AU45" s="1">
        <f t="shared" si="9"/>
        <v>4.7569803516028956E-2</v>
      </c>
      <c r="AV45">
        <f>VLOOKUP($B45,'Place of Foreign Born'!$B:$AG,23,FALSE)</f>
        <v>0</v>
      </c>
      <c r="AW45">
        <f>VLOOKUP($B45,'Place of Foreign Born'!$B:$AG,24,FALSE)</f>
        <v>0</v>
      </c>
      <c r="AX45">
        <f>VLOOKUP($B45,'Place of Foreign Born'!$B:$AG,25,FALSE)</f>
        <v>0</v>
      </c>
      <c r="AY45">
        <f>VLOOKUP($B45,'Place of Foreign Born'!$B:$AG,26,FALSE)</f>
        <v>0</v>
      </c>
      <c r="AZ45" s="1">
        <f t="shared" si="10"/>
        <v>0</v>
      </c>
      <c r="BA45">
        <f>VLOOKUP($B45,'Place of Foreign Born'!$B:$AG,27,FALSE)</f>
        <v>198</v>
      </c>
      <c r="BB45">
        <f>VLOOKUP($B45,'Place of Foreign Born'!$B:$AG,28,FALSE)</f>
        <v>180</v>
      </c>
      <c r="BC45">
        <f>VLOOKUP($B45,'Place of Foreign Born'!$B:$AG,29,FALSE)</f>
        <v>37</v>
      </c>
      <c r="BD45">
        <f>VLOOKUP($B45,'Place of Foreign Born'!$B:$AG,30,FALSE)</f>
        <v>72</v>
      </c>
      <c r="BE45">
        <f>VLOOKUP($B45,'Place of Foreign Born'!$B:$AG,31,FALSE)</f>
        <v>71</v>
      </c>
      <c r="BF45">
        <f>VLOOKUP($B45,'Place of Foreign Born'!$B:$AG,32,FALSE)</f>
        <v>18</v>
      </c>
      <c r="BG45" s="1">
        <f t="shared" si="11"/>
        <v>0.20475698035160289</v>
      </c>
    </row>
    <row r="46" spans="1:59" x14ac:dyDescent="0.25">
      <c r="A46" t="str">
        <f>VLOOKUP(B46,'List of ZIP Codes'!$A:$C,2,FALSE)</f>
        <v>Nassau</v>
      </c>
      <c r="B46">
        <v>11569</v>
      </c>
      <c r="C46">
        <f>VLOOKUP(B46,'Total Population'!$B:$D,3,FALSE)</f>
        <v>1284</v>
      </c>
      <c r="D46" s="1">
        <f>VLOOKUP(B46,Race!$B:$Q,5,FALSE)</f>
        <v>1</v>
      </c>
      <c r="E46" s="1">
        <f>VLOOKUP(B46,Race!$B:$Q,7,FALSE)</f>
        <v>0</v>
      </c>
      <c r="F46" s="1">
        <f>VLOOKUP(B46,Race!$B:$Q,9,FALSE)</f>
        <v>0</v>
      </c>
      <c r="G46" s="1">
        <f>VLOOKUP(B46,Race!$B:$Q,11,FALSE)</f>
        <v>0</v>
      </c>
      <c r="H46" s="1">
        <f>VLOOKUP(B46,Race!$B:$Q,13,FALSE)</f>
        <v>0</v>
      </c>
      <c r="I46" s="1">
        <f>VLOOKUP(B46,Race!$B:$Q,16,FALSE)</f>
        <v>0</v>
      </c>
      <c r="J46" s="27">
        <f>VLOOKUP(B46,Ethnicity!$B:$H,5,FALSE)</f>
        <v>0.94937694704049846</v>
      </c>
      <c r="K46" s="1">
        <f>VLOOKUP(B46,Ethnicity!$B:$H,7,FALSE)</f>
        <v>5.0623052959501556E-2</v>
      </c>
      <c r="L46" s="44">
        <f>VLOOKUP($B46,'Median Age'!$B:$F,3,FALSE)</f>
        <v>46.8</v>
      </c>
      <c r="M46" s="44">
        <f>VLOOKUP($B46,'Median Age'!$B:$F,4,FALSE)</f>
        <v>44.5</v>
      </c>
      <c r="N46" s="44">
        <f>VLOOKUP($B46,'Median Age'!$B:$F,5,FALSE)</f>
        <v>51.4</v>
      </c>
      <c r="O46" s="1">
        <f>VLOOKUP($B46,Education!$B:$F,3,FALSE)</f>
        <v>0.99</v>
      </c>
      <c r="P46" s="1">
        <f>VLOOKUP($B46,Education!$B:$F,4,FALSE)</f>
        <v>1.0000000000000009E-2</v>
      </c>
      <c r="Q46" s="1">
        <f>(VLOOKUP(B46,Language!$B:$E,4,FALSE)/VLOOKUP(B46,Language!$B:$E,3,FALSE))</f>
        <v>0.92531446540880502</v>
      </c>
      <c r="R46" t="str">
        <f>VLOOKUP(B46,Language!$AT:$AV,3,FALSE)</f>
        <v>Spanish or Spanish Creole</v>
      </c>
      <c r="S46" s="27">
        <f t="shared" si="6"/>
        <v>7.468553459119498E-2</v>
      </c>
      <c r="T46" s="33">
        <f>VLOOKUP(B46,Employment!$B:$E,4,FALSE)</f>
        <v>0.03</v>
      </c>
      <c r="U46" s="33">
        <f>VLOOKUP(B46,Poverty!$B:$E,4,FALSE)</f>
        <v>0</v>
      </c>
      <c r="V46" s="33">
        <f>VLOOKUP(B46,'Public Assistance'!$B:$F,5,FALSE)</f>
        <v>1.9963702359346643E-2</v>
      </c>
      <c r="W46" s="21">
        <f>VLOOKUP(B46,'Median Income'!$B:$E,4,FALSE)</f>
        <v>109855</v>
      </c>
      <c r="X46" s="1">
        <f>VLOOKUP(B46,'Foreign Born'!$A:$E,5,FALSE)</f>
        <v>6.1526479750778816E-2</v>
      </c>
      <c r="Y46">
        <f>VLOOKUP($B46,'Place of Foreign Born'!$B:$AG,3,FALSE)</f>
        <v>79</v>
      </c>
      <c r="Z46">
        <f>VLOOKUP($B46,'Place of Foreign Born'!$B:$AG,4,FALSE)</f>
        <v>67</v>
      </c>
      <c r="AA46">
        <f>VLOOKUP($B46,'Place of Foreign Born'!$B:$AG,5,FALSE)</f>
        <v>65</v>
      </c>
      <c r="AB46">
        <f>VLOOKUP($B46,'Place of Foreign Born'!$B:$AG,6,FALSE)</f>
        <v>0</v>
      </c>
      <c r="AC46">
        <f>VLOOKUP($B46,'Place of Foreign Born'!$B:$AG,7,FALSE)</f>
        <v>0</v>
      </c>
      <c r="AD46">
        <f>VLOOKUP($B46,'Place of Foreign Born'!$B:$AG,8,FALSE)</f>
        <v>2</v>
      </c>
      <c r="AE46">
        <f>VLOOKUP($B46,'Place of Foreign Born'!$B:$AG,9,FALSE)</f>
        <v>0</v>
      </c>
      <c r="AF46" s="1">
        <f t="shared" si="7"/>
        <v>0.84810126582278478</v>
      </c>
      <c r="AG46">
        <f>VLOOKUP($B46,'Place of Foreign Born'!$B:$AG,10,FALSE)</f>
        <v>0</v>
      </c>
      <c r="AH46">
        <f>VLOOKUP($B46,'Place of Foreign Born'!$B:$AG,11,FALSE)</f>
        <v>0</v>
      </c>
      <c r="AI46">
        <f>VLOOKUP($B46,'Place of Foreign Born'!$B:$AG,12,FALSE)</f>
        <v>0</v>
      </c>
      <c r="AJ46">
        <f>VLOOKUP($B46,'Place of Foreign Born'!$B:$AG,13,FALSE)</f>
        <v>0</v>
      </c>
      <c r="AK46">
        <f>VLOOKUP($B46,'Place of Foreign Born'!$B:$AG,14,FALSE)</f>
        <v>0</v>
      </c>
      <c r="AL46">
        <f>VLOOKUP($B46,'Place of Foreign Born'!$B:$AG,15,FALSE)</f>
        <v>0</v>
      </c>
      <c r="AM46" s="1">
        <f t="shared" si="8"/>
        <v>0</v>
      </c>
      <c r="AN46">
        <f>VLOOKUP($B46,'Place of Foreign Born'!$B:$AG,16,FALSE)</f>
        <v>0</v>
      </c>
      <c r="AO46">
        <f>VLOOKUP($B46,'Place of Foreign Born'!$B:$AG,17,FALSE)</f>
        <v>0</v>
      </c>
      <c r="AP46">
        <f>VLOOKUP($B46,'Place of Foreign Born'!$B:$AG,18,FALSE)</f>
        <v>0</v>
      </c>
      <c r="AQ46">
        <f>VLOOKUP($B46,'Place of Foreign Born'!$B:$AG,19,FALSE)</f>
        <v>0</v>
      </c>
      <c r="AR46">
        <f>VLOOKUP($B46,'Place of Foreign Born'!$B:$AG,20,FALSE)</f>
        <v>0</v>
      </c>
      <c r="AS46">
        <f>VLOOKUP($B46,'Place of Foreign Born'!$B:$AG,21,FALSE)</f>
        <v>0</v>
      </c>
      <c r="AT46">
        <f>VLOOKUP($B46,'Place of Foreign Born'!$B:$AG,22,FALSE)</f>
        <v>0</v>
      </c>
      <c r="AU46" s="1">
        <f t="shared" si="9"/>
        <v>0</v>
      </c>
      <c r="AV46">
        <f>VLOOKUP($B46,'Place of Foreign Born'!$B:$AG,23,FALSE)</f>
        <v>0</v>
      </c>
      <c r="AW46">
        <f>VLOOKUP($B46,'Place of Foreign Born'!$B:$AG,24,FALSE)</f>
        <v>0</v>
      </c>
      <c r="AX46">
        <f>VLOOKUP($B46,'Place of Foreign Born'!$B:$AG,25,FALSE)</f>
        <v>0</v>
      </c>
      <c r="AY46">
        <f>VLOOKUP($B46,'Place of Foreign Born'!$B:$AG,26,FALSE)</f>
        <v>0</v>
      </c>
      <c r="AZ46" s="1">
        <f t="shared" si="10"/>
        <v>0</v>
      </c>
      <c r="BA46">
        <f>VLOOKUP($B46,'Place of Foreign Born'!$B:$AG,27,FALSE)</f>
        <v>12</v>
      </c>
      <c r="BB46">
        <f>VLOOKUP($B46,'Place of Foreign Born'!$B:$AG,28,FALSE)</f>
        <v>12</v>
      </c>
      <c r="BC46">
        <f>VLOOKUP($B46,'Place of Foreign Born'!$B:$AG,29,FALSE)</f>
        <v>0</v>
      </c>
      <c r="BD46">
        <f>VLOOKUP($B46,'Place of Foreign Born'!$B:$AG,30,FALSE)</f>
        <v>12</v>
      </c>
      <c r="BE46">
        <f>VLOOKUP($B46,'Place of Foreign Born'!$B:$AG,31,FALSE)</f>
        <v>0</v>
      </c>
      <c r="BF46">
        <f>VLOOKUP($B46,'Place of Foreign Born'!$B:$AG,32,FALSE)</f>
        <v>0</v>
      </c>
      <c r="BG46" s="1">
        <f t="shared" si="11"/>
        <v>0.15189873417721519</v>
      </c>
    </row>
    <row r="47" spans="1:59" x14ac:dyDescent="0.25">
      <c r="A47" t="str">
        <f>VLOOKUP(B47,'List of ZIP Codes'!$A:$C,2,FALSE)</f>
        <v>Nassau</v>
      </c>
      <c r="B47">
        <v>11570</v>
      </c>
      <c r="C47">
        <f>VLOOKUP(B47,'Total Population'!$B:$D,3,FALSE)</f>
        <v>27896</v>
      </c>
      <c r="D47" s="1">
        <f>VLOOKUP(B47,Race!$B:$Q,5,FALSE)</f>
        <v>0.81918554631488383</v>
      </c>
      <c r="E47" s="1">
        <f>VLOOKUP(B47,Race!$B:$Q,7,FALSE)</f>
        <v>9.5354172641238882E-2</v>
      </c>
      <c r="F47" s="1">
        <f>VLOOKUP(B47,Race!$B:$Q,9,FALSE)</f>
        <v>1.5378548895899053E-2</v>
      </c>
      <c r="G47" s="1">
        <f>VLOOKUP(B47,Race!$B:$Q,11,FALSE)</f>
        <v>1.2295669630054488E-2</v>
      </c>
      <c r="H47" s="1">
        <f>VLOOKUP(B47,Race!$B:$Q,13,FALSE)</f>
        <v>0</v>
      </c>
      <c r="I47" s="1">
        <f>VLOOKUP(B47,Race!$B:$Q,16,FALSE)</f>
        <v>5.7786062517923717E-2</v>
      </c>
      <c r="J47" s="27">
        <f>VLOOKUP(B47,Ethnicity!$B:$H,5,FALSE)</f>
        <v>0.8843203326641812</v>
      </c>
      <c r="K47" s="1">
        <f>VLOOKUP(B47,Ethnicity!$B:$H,7,FALSE)</f>
        <v>0.11567966733581876</v>
      </c>
      <c r="L47" s="44">
        <f>VLOOKUP($B47,'Median Age'!$B:$F,3,FALSE)</f>
        <v>42.3</v>
      </c>
      <c r="M47" s="44">
        <f>VLOOKUP($B47,'Median Age'!$B:$F,4,FALSE)</f>
        <v>40.6</v>
      </c>
      <c r="N47" s="44">
        <f>VLOOKUP($B47,'Median Age'!$B:$F,5,FALSE)</f>
        <v>44.2</v>
      </c>
      <c r="O47" s="1">
        <f>VLOOKUP($B47,Education!$B:$F,3,FALSE)</f>
        <v>0.95299999999999996</v>
      </c>
      <c r="P47" s="1">
        <f>VLOOKUP($B47,Education!$B:$F,4,FALSE)</f>
        <v>4.7000000000000042E-2</v>
      </c>
      <c r="Q47" s="1">
        <f>(VLOOKUP(B47,Language!$B:$E,4,FALSE)/VLOOKUP(B47,Language!$B:$E,3,FALSE))</f>
        <v>0.84705567860688913</v>
      </c>
      <c r="R47" t="str">
        <f>VLOOKUP(B47,Language!$AT:$AV,3,FALSE)</f>
        <v>Spanish or Spanish Creole</v>
      </c>
      <c r="S47" s="27">
        <f t="shared" si="6"/>
        <v>0.15294432139311087</v>
      </c>
      <c r="T47" s="33">
        <f>VLOOKUP(B47,Employment!$B:$E,4,FALSE)</f>
        <v>6.6000000000000003E-2</v>
      </c>
      <c r="U47" s="33">
        <f>VLOOKUP(B47,Poverty!$B:$E,4,FALSE)</f>
        <v>0.06</v>
      </c>
      <c r="V47" s="33">
        <f>VLOOKUP(B47,'Public Assistance'!$B:$F,5,FALSE)</f>
        <v>5.3179878956245659E-2</v>
      </c>
      <c r="W47" s="21">
        <f>VLOOKUP(B47,'Median Income'!$B:$E,4,FALSE)</f>
        <v>109926</v>
      </c>
      <c r="X47" s="1">
        <f>VLOOKUP(B47,'Foreign Born'!$A:$E,5,FALSE)</f>
        <v>0.11757958130197878</v>
      </c>
      <c r="Y47">
        <f>VLOOKUP($B47,'Place of Foreign Born'!$B:$AG,3,FALSE)</f>
        <v>3280</v>
      </c>
      <c r="Z47">
        <f>VLOOKUP($B47,'Place of Foreign Born'!$B:$AG,4,FALSE)</f>
        <v>439</v>
      </c>
      <c r="AA47">
        <f>VLOOKUP($B47,'Place of Foreign Born'!$B:$AG,5,FALSE)</f>
        <v>134</v>
      </c>
      <c r="AB47">
        <f>VLOOKUP($B47,'Place of Foreign Born'!$B:$AG,6,FALSE)</f>
        <v>84</v>
      </c>
      <c r="AC47">
        <f>VLOOKUP($B47,'Place of Foreign Born'!$B:$AG,7,FALSE)</f>
        <v>129</v>
      </c>
      <c r="AD47">
        <f>VLOOKUP($B47,'Place of Foreign Born'!$B:$AG,8,FALSE)</f>
        <v>92</v>
      </c>
      <c r="AE47">
        <f>VLOOKUP($B47,'Place of Foreign Born'!$B:$AG,9,FALSE)</f>
        <v>0</v>
      </c>
      <c r="AF47" s="1">
        <f t="shared" si="7"/>
        <v>0.13384146341463415</v>
      </c>
      <c r="AG47">
        <f>VLOOKUP($B47,'Place of Foreign Born'!$B:$AG,10,FALSE)</f>
        <v>478</v>
      </c>
      <c r="AH47">
        <f>VLOOKUP($B47,'Place of Foreign Born'!$B:$AG,11,FALSE)</f>
        <v>122</v>
      </c>
      <c r="AI47">
        <f>VLOOKUP($B47,'Place of Foreign Born'!$B:$AG,12,FALSE)</f>
        <v>271</v>
      </c>
      <c r="AJ47">
        <f>VLOOKUP($B47,'Place of Foreign Born'!$B:$AG,13,FALSE)</f>
        <v>16</v>
      </c>
      <c r="AK47">
        <f>VLOOKUP($B47,'Place of Foreign Born'!$B:$AG,14,FALSE)</f>
        <v>69</v>
      </c>
      <c r="AL47">
        <f>VLOOKUP($B47,'Place of Foreign Born'!$B:$AG,15,FALSE)</f>
        <v>0</v>
      </c>
      <c r="AM47" s="1">
        <f t="shared" si="8"/>
        <v>0.14573170731707316</v>
      </c>
      <c r="AN47">
        <f>VLOOKUP($B47,'Place of Foreign Born'!$B:$AG,16,FALSE)</f>
        <v>9</v>
      </c>
      <c r="AO47">
        <f>VLOOKUP($B47,'Place of Foreign Born'!$B:$AG,17,FALSE)</f>
        <v>0</v>
      </c>
      <c r="AP47">
        <f>VLOOKUP($B47,'Place of Foreign Born'!$B:$AG,18,FALSE)</f>
        <v>0</v>
      </c>
      <c r="AQ47">
        <f>VLOOKUP($B47,'Place of Foreign Born'!$B:$AG,19,FALSE)</f>
        <v>9</v>
      </c>
      <c r="AR47">
        <f>VLOOKUP($B47,'Place of Foreign Born'!$B:$AG,20,FALSE)</f>
        <v>0</v>
      </c>
      <c r="AS47">
        <f>VLOOKUP($B47,'Place of Foreign Born'!$B:$AG,21,FALSE)</f>
        <v>0</v>
      </c>
      <c r="AT47">
        <f>VLOOKUP($B47,'Place of Foreign Born'!$B:$AG,22,FALSE)</f>
        <v>0</v>
      </c>
      <c r="AU47" s="1">
        <f t="shared" si="9"/>
        <v>2.7439024390243901E-3</v>
      </c>
      <c r="AV47">
        <f>VLOOKUP($B47,'Place of Foreign Born'!$B:$AG,23,FALSE)</f>
        <v>11</v>
      </c>
      <c r="AW47">
        <f>VLOOKUP($B47,'Place of Foreign Born'!$B:$AG,24,FALSE)</f>
        <v>11</v>
      </c>
      <c r="AX47">
        <f>VLOOKUP($B47,'Place of Foreign Born'!$B:$AG,25,FALSE)</f>
        <v>0</v>
      </c>
      <c r="AY47">
        <f>VLOOKUP($B47,'Place of Foreign Born'!$B:$AG,26,FALSE)</f>
        <v>0</v>
      </c>
      <c r="AZ47" s="1">
        <f t="shared" si="10"/>
        <v>3.3536585365853658E-3</v>
      </c>
      <c r="BA47">
        <f>VLOOKUP($B47,'Place of Foreign Born'!$B:$AG,27,FALSE)</f>
        <v>2343</v>
      </c>
      <c r="BB47">
        <f>VLOOKUP($B47,'Place of Foreign Born'!$B:$AG,28,FALSE)</f>
        <v>2302</v>
      </c>
      <c r="BC47">
        <f>VLOOKUP($B47,'Place of Foreign Born'!$B:$AG,29,FALSE)</f>
        <v>1642</v>
      </c>
      <c r="BD47">
        <f>VLOOKUP($B47,'Place of Foreign Born'!$B:$AG,30,FALSE)</f>
        <v>191</v>
      </c>
      <c r="BE47">
        <f>VLOOKUP($B47,'Place of Foreign Born'!$B:$AG,31,FALSE)</f>
        <v>469</v>
      </c>
      <c r="BF47">
        <f>VLOOKUP($B47,'Place of Foreign Born'!$B:$AG,32,FALSE)</f>
        <v>41</v>
      </c>
      <c r="BG47" s="1">
        <f t="shared" si="11"/>
        <v>0.71432926829268295</v>
      </c>
    </row>
    <row r="48" spans="1:59" x14ac:dyDescent="0.25">
      <c r="A48" t="str">
        <f>VLOOKUP(B48,'List of ZIP Codes'!$A:$C,2,FALSE)</f>
        <v>Nassau</v>
      </c>
      <c r="B48">
        <v>11572</v>
      </c>
      <c r="C48">
        <f>VLOOKUP(B48,'Total Population'!$B:$D,3,FALSE)</f>
        <v>28901</v>
      </c>
      <c r="D48" s="1">
        <f>VLOOKUP(B48,Race!$B:$Q,5,FALSE)</f>
        <v>0.93616137849901393</v>
      </c>
      <c r="E48" s="1">
        <f>VLOOKUP(B48,Race!$B:$Q,7,FALSE)</f>
        <v>6.5049652261167431E-3</v>
      </c>
      <c r="F48" s="1">
        <f>VLOOKUP(B48,Race!$B:$Q,9,FALSE)</f>
        <v>2.0414518528770629E-3</v>
      </c>
      <c r="G48" s="1">
        <f>VLOOKUP(B48,Race!$B:$Q,11,FALSE)</f>
        <v>2.4566623992249403E-2</v>
      </c>
      <c r="H48" s="1">
        <f>VLOOKUP(B48,Race!$B:$Q,13,FALSE)</f>
        <v>0</v>
      </c>
      <c r="I48" s="1">
        <f>VLOOKUP(B48,Race!$B:$Q,16,FALSE)</f>
        <v>3.0725580429742917E-2</v>
      </c>
      <c r="J48" s="27">
        <f>VLOOKUP(B48,Ethnicity!$B:$H,5,FALSE)</f>
        <v>0.90671603058717687</v>
      </c>
      <c r="K48" s="1">
        <f>VLOOKUP(B48,Ethnicity!$B:$H,7,FALSE)</f>
        <v>9.328396941282309E-2</v>
      </c>
      <c r="L48" s="44">
        <f>VLOOKUP($B48,'Median Age'!$B:$F,3,FALSE)</f>
        <v>44.3</v>
      </c>
      <c r="M48" s="44">
        <f>VLOOKUP($B48,'Median Age'!$B:$F,4,FALSE)</f>
        <v>42.5</v>
      </c>
      <c r="N48" s="44">
        <f>VLOOKUP($B48,'Median Age'!$B:$F,5,FALSE)</f>
        <v>46</v>
      </c>
      <c r="O48" s="1">
        <f>VLOOKUP($B48,Education!$B:$F,3,FALSE)</f>
        <v>0.93599999999999994</v>
      </c>
      <c r="P48" s="1">
        <f>VLOOKUP($B48,Education!$B:$F,4,FALSE)</f>
        <v>6.4000000000000057E-2</v>
      </c>
      <c r="Q48" s="1">
        <f>(VLOOKUP(B48,Language!$B:$E,4,FALSE)/VLOOKUP(B48,Language!$B:$E,3,FALSE))</f>
        <v>0.84093715946240466</v>
      </c>
      <c r="R48" t="str">
        <f>VLOOKUP(B48,Language!$AT:$AV,3,FALSE)</f>
        <v>Spanish or Spanish Creole</v>
      </c>
      <c r="S48" s="27">
        <f t="shared" si="6"/>
        <v>0.15906284053759534</v>
      </c>
      <c r="T48" s="33">
        <f>VLOOKUP(B48,Employment!$B:$E,4,FALSE)</f>
        <v>5.4000000000000006E-2</v>
      </c>
      <c r="U48" s="33">
        <f>VLOOKUP(B48,Poverty!$B:$E,4,FALSE)</f>
        <v>3.9E-2</v>
      </c>
      <c r="V48" s="33">
        <f>VLOOKUP(B48,'Public Assistance'!$B:$F,5,FALSE)</f>
        <v>4.7177183043563199E-2</v>
      </c>
      <c r="W48" s="21">
        <f>VLOOKUP(B48,'Median Income'!$B:$E,4,FALSE)</f>
        <v>98532</v>
      </c>
      <c r="X48" s="1">
        <f>VLOOKUP(B48,'Foreign Born'!$A:$E,5,FALSE)</f>
        <v>0.11200304487733989</v>
      </c>
      <c r="Y48">
        <f>VLOOKUP($B48,'Place of Foreign Born'!$B:$AG,3,FALSE)</f>
        <v>3237</v>
      </c>
      <c r="Z48">
        <f>VLOOKUP($B48,'Place of Foreign Born'!$B:$AG,4,FALSE)</f>
        <v>1620</v>
      </c>
      <c r="AA48">
        <f>VLOOKUP($B48,'Place of Foreign Born'!$B:$AG,5,FALSE)</f>
        <v>289</v>
      </c>
      <c r="AB48">
        <f>VLOOKUP($B48,'Place of Foreign Born'!$B:$AG,6,FALSE)</f>
        <v>40</v>
      </c>
      <c r="AC48">
        <f>VLOOKUP($B48,'Place of Foreign Born'!$B:$AG,7,FALSE)</f>
        <v>502</v>
      </c>
      <c r="AD48">
        <f>VLOOKUP($B48,'Place of Foreign Born'!$B:$AG,8,FALSE)</f>
        <v>789</v>
      </c>
      <c r="AE48">
        <f>VLOOKUP($B48,'Place of Foreign Born'!$B:$AG,9,FALSE)</f>
        <v>0</v>
      </c>
      <c r="AF48" s="1">
        <f t="shared" si="7"/>
        <v>0.50046339202965706</v>
      </c>
      <c r="AG48">
        <f>VLOOKUP($B48,'Place of Foreign Born'!$B:$AG,10,FALSE)</f>
        <v>607</v>
      </c>
      <c r="AH48">
        <f>VLOOKUP($B48,'Place of Foreign Born'!$B:$AG,11,FALSE)</f>
        <v>213</v>
      </c>
      <c r="AI48">
        <f>VLOOKUP($B48,'Place of Foreign Born'!$B:$AG,12,FALSE)</f>
        <v>117</v>
      </c>
      <c r="AJ48">
        <f>VLOOKUP($B48,'Place of Foreign Born'!$B:$AG,13,FALSE)</f>
        <v>141</v>
      </c>
      <c r="AK48">
        <f>VLOOKUP($B48,'Place of Foreign Born'!$B:$AG,14,FALSE)</f>
        <v>136</v>
      </c>
      <c r="AL48">
        <f>VLOOKUP($B48,'Place of Foreign Born'!$B:$AG,15,FALSE)</f>
        <v>0</v>
      </c>
      <c r="AM48" s="1">
        <f t="shared" si="8"/>
        <v>0.1875193080012357</v>
      </c>
      <c r="AN48">
        <f>VLOOKUP($B48,'Place of Foreign Born'!$B:$AG,16,FALSE)</f>
        <v>13</v>
      </c>
      <c r="AO48">
        <f>VLOOKUP($B48,'Place of Foreign Born'!$B:$AG,17,FALSE)</f>
        <v>0</v>
      </c>
      <c r="AP48">
        <f>VLOOKUP($B48,'Place of Foreign Born'!$B:$AG,18,FALSE)</f>
        <v>0</v>
      </c>
      <c r="AQ48">
        <f>VLOOKUP($B48,'Place of Foreign Born'!$B:$AG,19,FALSE)</f>
        <v>7</v>
      </c>
      <c r="AR48">
        <f>VLOOKUP($B48,'Place of Foreign Born'!$B:$AG,20,FALSE)</f>
        <v>6</v>
      </c>
      <c r="AS48">
        <f>VLOOKUP($B48,'Place of Foreign Born'!$B:$AG,21,FALSE)</f>
        <v>0</v>
      </c>
      <c r="AT48">
        <f>VLOOKUP($B48,'Place of Foreign Born'!$B:$AG,22,FALSE)</f>
        <v>0</v>
      </c>
      <c r="AU48" s="1">
        <f t="shared" si="9"/>
        <v>4.0160642570281121E-3</v>
      </c>
      <c r="AV48">
        <f>VLOOKUP($B48,'Place of Foreign Born'!$B:$AG,23,FALSE)</f>
        <v>0</v>
      </c>
      <c r="AW48">
        <f>VLOOKUP($B48,'Place of Foreign Born'!$B:$AG,24,FALSE)</f>
        <v>0</v>
      </c>
      <c r="AX48">
        <f>VLOOKUP($B48,'Place of Foreign Born'!$B:$AG,25,FALSE)</f>
        <v>0</v>
      </c>
      <c r="AY48">
        <f>VLOOKUP($B48,'Place of Foreign Born'!$B:$AG,26,FALSE)</f>
        <v>0</v>
      </c>
      <c r="AZ48" s="1">
        <f t="shared" si="10"/>
        <v>0</v>
      </c>
      <c r="BA48">
        <f>VLOOKUP($B48,'Place of Foreign Born'!$B:$AG,27,FALSE)</f>
        <v>997</v>
      </c>
      <c r="BB48">
        <f>VLOOKUP($B48,'Place of Foreign Born'!$B:$AG,28,FALSE)</f>
        <v>946</v>
      </c>
      <c r="BC48">
        <f>VLOOKUP($B48,'Place of Foreign Born'!$B:$AG,29,FALSE)</f>
        <v>320</v>
      </c>
      <c r="BD48">
        <f>VLOOKUP($B48,'Place of Foreign Born'!$B:$AG,30,FALSE)</f>
        <v>299</v>
      </c>
      <c r="BE48">
        <f>VLOOKUP($B48,'Place of Foreign Born'!$B:$AG,31,FALSE)</f>
        <v>327</v>
      </c>
      <c r="BF48">
        <f>VLOOKUP($B48,'Place of Foreign Born'!$B:$AG,32,FALSE)</f>
        <v>51</v>
      </c>
      <c r="BG48" s="1">
        <f t="shared" si="11"/>
        <v>0.3080012357120791</v>
      </c>
    </row>
    <row r="49" spans="1:59" x14ac:dyDescent="0.25">
      <c r="A49" t="str">
        <f>VLOOKUP(B49,'List of ZIP Codes'!$A:$C,2,FALSE)</f>
        <v>Nassau</v>
      </c>
      <c r="B49">
        <v>11575</v>
      </c>
      <c r="C49">
        <f>VLOOKUP(B49,'Total Population'!$B:$D,3,FALSE)</f>
        <v>16674</v>
      </c>
      <c r="D49" s="1">
        <f>VLOOKUP(B49,Race!$B:$Q,5,FALSE)</f>
        <v>0.15179321098716564</v>
      </c>
      <c r="E49" s="1">
        <f>VLOOKUP(B49,Race!$B:$Q,7,FALSE)</f>
        <v>0.64051817200431815</v>
      </c>
      <c r="F49" s="1">
        <f>VLOOKUP(B49,Race!$B:$Q,9,FALSE)</f>
        <v>7.1968333933069444E-4</v>
      </c>
      <c r="G49" s="1">
        <f>VLOOKUP(B49,Race!$B:$Q,11,FALSE)</f>
        <v>8.8760945184118995E-3</v>
      </c>
      <c r="H49" s="1">
        <f>VLOOKUP(B49,Race!$B:$Q,13,FALSE)</f>
        <v>0</v>
      </c>
      <c r="I49" s="1">
        <f>VLOOKUP(B49,Race!$B:$Q,16,FALSE)</f>
        <v>0.19809283915077366</v>
      </c>
      <c r="J49" s="27">
        <f>VLOOKUP(B49,Ethnicity!$B:$H,5,FALSE)</f>
        <v>0.69143576826196473</v>
      </c>
      <c r="K49" s="1">
        <f>VLOOKUP(B49,Ethnicity!$B:$H,7,FALSE)</f>
        <v>0.30856423173803527</v>
      </c>
      <c r="L49" s="44">
        <f>VLOOKUP($B49,'Median Age'!$B:$F,3,FALSE)</f>
        <v>32.1</v>
      </c>
      <c r="M49" s="44">
        <f>VLOOKUP($B49,'Median Age'!$B:$F,4,FALSE)</f>
        <v>31.6</v>
      </c>
      <c r="N49" s="44">
        <f>VLOOKUP($B49,'Median Age'!$B:$F,5,FALSE)</f>
        <v>32.5</v>
      </c>
      <c r="O49" s="1">
        <f>VLOOKUP($B49,Education!$B:$F,3,FALSE)</f>
        <v>0.74299999999999999</v>
      </c>
      <c r="P49" s="1">
        <f>VLOOKUP($B49,Education!$B:$F,4,FALSE)</f>
        <v>0.25700000000000001</v>
      </c>
      <c r="Q49" s="1">
        <f>(VLOOKUP(B49,Language!$B:$E,4,FALSE)/VLOOKUP(B49,Language!$B:$E,3,FALSE))</f>
        <v>0.6730756781252023</v>
      </c>
      <c r="R49" t="str">
        <f>VLOOKUP(B49,Language!$AT:$AV,3,FALSE)</f>
        <v>Spanish or Spanish Creole</v>
      </c>
      <c r="S49" s="27">
        <f t="shared" si="6"/>
        <v>0.3269243218747977</v>
      </c>
      <c r="T49" s="33">
        <f>VLOOKUP(B49,Employment!$B:$E,4,FALSE)</f>
        <v>0.111</v>
      </c>
      <c r="U49" s="33">
        <f>VLOOKUP(B49,Poverty!$B:$E,4,FALSE)</f>
        <v>0.17499999999999999</v>
      </c>
      <c r="V49" s="33">
        <f>VLOOKUP(B49,'Public Assistance'!$B:$F,5,FALSE)</f>
        <v>0.22110670091057669</v>
      </c>
      <c r="W49" s="21">
        <f>VLOOKUP(B49,'Median Income'!$B:$E,4,FALSE)</f>
        <v>62746</v>
      </c>
      <c r="X49" s="1">
        <f>VLOOKUP(B49,'Foreign Born'!$A:$E,5,FALSE)</f>
        <v>0.30070768861700853</v>
      </c>
      <c r="Y49">
        <f>VLOOKUP($B49,'Place of Foreign Born'!$B:$AG,3,FALSE)</f>
        <v>5014</v>
      </c>
      <c r="Z49">
        <f>VLOOKUP($B49,'Place of Foreign Born'!$B:$AG,4,FALSE)</f>
        <v>11</v>
      </c>
      <c r="AA49">
        <f>VLOOKUP($B49,'Place of Foreign Born'!$B:$AG,5,FALSE)</f>
        <v>11</v>
      </c>
      <c r="AB49">
        <f>VLOOKUP($B49,'Place of Foreign Born'!$B:$AG,6,FALSE)</f>
        <v>0</v>
      </c>
      <c r="AC49">
        <f>VLOOKUP($B49,'Place of Foreign Born'!$B:$AG,7,FALSE)</f>
        <v>0</v>
      </c>
      <c r="AD49">
        <f>VLOOKUP($B49,'Place of Foreign Born'!$B:$AG,8,FALSE)</f>
        <v>0</v>
      </c>
      <c r="AE49">
        <f>VLOOKUP($B49,'Place of Foreign Born'!$B:$AG,9,FALSE)</f>
        <v>0</v>
      </c>
      <c r="AF49" s="1">
        <f t="shared" si="7"/>
        <v>2.1938571998404467E-3</v>
      </c>
      <c r="AG49">
        <f>VLOOKUP($B49,'Place of Foreign Born'!$B:$AG,10,FALSE)</f>
        <v>81</v>
      </c>
      <c r="AH49">
        <f>VLOOKUP($B49,'Place of Foreign Born'!$B:$AG,11,FALSE)</f>
        <v>5</v>
      </c>
      <c r="AI49">
        <f>VLOOKUP($B49,'Place of Foreign Born'!$B:$AG,12,FALSE)</f>
        <v>12</v>
      </c>
      <c r="AJ49">
        <f>VLOOKUP($B49,'Place of Foreign Born'!$B:$AG,13,FALSE)</f>
        <v>53</v>
      </c>
      <c r="AK49">
        <f>VLOOKUP($B49,'Place of Foreign Born'!$B:$AG,14,FALSE)</f>
        <v>11</v>
      </c>
      <c r="AL49">
        <f>VLOOKUP($B49,'Place of Foreign Born'!$B:$AG,15,FALSE)</f>
        <v>0</v>
      </c>
      <c r="AM49" s="1">
        <f t="shared" si="8"/>
        <v>1.6154766653370563E-2</v>
      </c>
      <c r="AN49">
        <f>VLOOKUP($B49,'Place of Foreign Born'!$B:$AG,16,FALSE)</f>
        <v>48</v>
      </c>
      <c r="AO49">
        <f>VLOOKUP($B49,'Place of Foreign Born'!$B:$AG,17,FALSE)</f>
        <v>3</v>
      </c>
      <c r="AP49">
        <f>VLOOKUP($B49,'Place of Foreign Born'!$B:$AG,18,FALSE)</f>
        <v>0</v>
      </c>
      <c r="AQ49">
        <f>VLOOKUP($B49,'Place of Foreign Born'!$B:$AG,19,FALSE)</f>
        <v>16</v>
      </c>
      <c r="AR49">
        <f>VLOOKUP($B49,'Place of Foreign Born'!$B:$AG,20,FALSE)</f>
        <v>0</v>
      </c>
      <c r="AS49">
        <f>VLOOKUP($B49,'Place of Foreign Born'!$B:$AG,21,FALSE)</f>
        <v>29</v>
      </c>
      <c r="AT49">
        <f>VLOOKUP($B49,'Place of Foreign Born'!$B:$AG,22,FALSE)</f>
        <v>0</v>
      </c>
      <c r="AU49" s="1">
        <f t="shared" si="9"/>
        <v>9.5731950538492216E-3</v>
      </c>
      <c r="AV49">
        <f>VLOOKUP($B49,'Place of Foreign Born'!$B:$AG,23,FALSE)</f>
        <v>0</v>
      </c>
      <c r="AW49">
        <f>VLOOKUP($B49,'Place of Foreign Born'!$B:$AG,24,FALSE)</f>
        <v>0</v>
      </c>
      <c r="AX49">
        <f>VLOOKUP($B49,'Place of Foreign Born'!$B:$AG,25,FALSE)</f>
        <v>0</v>
      </c>
      <c r="AY49">
        <f>VLOOKUP($B49,'Place of Foreign Born'!$B:$AG,26,FALSE)</f>
        <v>0</v>
      </c>
      <c r="AZ49" s="1">
        <f t="shared" si="10"/>
        <v>0</v>
      </c>
      <c r="BA49">
        <f>VLOOKUP($B49,'Place of Foreign Born'!$B:$AG,27,FALSE)</f>
        <v>4874</v>
      </c>
      <c r="BB49">
        <f>VLOOKUP($B49,'Place of Foreign Born'!$B:$AG,28,FALSE)</f>
        <v>4851</v>
      </c>
      <c r="BC49">
        <f>VLOOKUP($B49,'Place of Foreign Born'!$B:$AG,29,FALSE)</f>
        <v>1849</v>
      </c>
      <c r="BD49">
        <f>VLOOKUP($B49,'Place of Foreign Born'!$B:$AG,30,FALSE)</f>
        <v>2619</v>
      </c>
      <c r="BE49">
        <f>VLOOKUP($B49,'Place of Foreign Born'!$B:$AG,31,FALSE)</f>
        <v>383</v>
      </c>
      <c r="BF49">
        <f>VLOOKUP($B49,'Place of Foreign Born'!$B:$AG,32,FALSE)</f>
        <v>23</v>
      </c>
      <c r="BG49" s="1">
        <f t="shared" si="11"/>
        <v>0.97207818109293975</v>
      </c>
    </row>
    <row r="50" spans="1:59" x14ac:dyDescent="0.25">
      <c r="A50" t="str">
        <f>VLOOKUP(B50,'List of ZIP Codes'!$A:$C,2,FALSE)</f>
        <v>Nassau</v>
      </c>
      <c r="B50">
        <v>11576</v>
      </c>
      <c r="C50">
        <f>VLOOKUP(B50,'Total Population'!$B:$D,3,FALSE)</f>
        <v>12325</v>
      </c>
      <c r="D50" s="1">
        <f>VLOOKUP(B50,Race!$B:$Q,5,FALSE)</f>
        <v>0.82734279918864095</v>
      </c>
      <c r="E50" s="1">
        <f>VLOOKUP(B50,Race!$B:$Q,7,FALSE)</f>
        <v>6.2474645030425966E-3</v>
      </c>
      <c r="F50" s="1">
        <f>VLOOKUP(B50,Race!$B:$Q,9,FALSE)</f>
        <v>0</v>
      </c>
      <c r="G50" s="1">
        <f>VLOOKUP(B50,Race!$B:$Q,11,FALSE)</f>
        <v>0.14247464503042595</v>
      </c>
      <c r="H50" s="1">
        <f>VLOOKUP(B50,Race!$B:$Q,13,FALSE)</f>
        <v>0</v>
      </c>
      <c r="I50" s="1">
        <f>VLOOKUP(B50,Race!$B:$Q,16,FALSE)</f>
        <v>2.3935091277890466E-2</v>
      </c>
      <c r="J50" s="27">
        <f>VLOOKUP(B50,Ethnicity!$B:$H,5,FALSE)</f>
        <v>0.9706288032454361</v>
      </c>
      <c r="K50" s="1">
        <f>VLOOKUP(B50,Ethnicity!$B:$H,7,FALSE)</f>
        <v>2.9371196754563896E-2</v>
      </c>
      <c r="L50" s="44">
        <f>VLOOKUP($B50,'Median Age'!$B:$F,3,FALSE)</f>
        <v>46.3</v>
      </c>
      <c r="M50" s="44">
        <f>VLOOKUP($B50,'Median Age'!$B:$F,4,FALSE)</f>
        <v>45.1</v>
      </c>
      <c r="N50" s="44">
        <f>VLOOKUP($B50,'Median Age'!$B:$F,5,FALSE)</f>
        <v>48.2</v>
      </c>
      <c r="O50" s="1">
        <f>VLOOKUP($B50,Education!$B:$F,3,FALSE)</f>
        <v>0.96900000000000008</v>
      </c>
      <c r="P50" s="1">
        <f>VLOOKUP($B50,Education!$B:$F,4,FALSE)</f>
        <v>3.0999999999999917E-2</v>
      </c>
      <c r="Q50" s="1">
        <f>(VLOOKUP(B50,Language!$B:$E,4,FALSE)/VLOOKUP(B50,Language!$B:$E,3,FALSE))</f>
        <v>0.74084483052290917</v>
      </c>
      <c r="R50" t="str">
        <f>VLOOKUP(B50,Language!$AT:$AV,3,FALSE)</f>
        <v>Persian</v>
      </c>
      <c r="S50" s="27">
        <f t="shared" si="6"/>
        <v>0.25915516947709083</v>
      </c>
      <c r="T50" s="33">
        <f>VLOOKUP(B50,Employment!$B:$E,4,FALSE)</f>
        <v>4.9000000000000002E-2</v>
      </c>
      <c r="U50" s="33">
        <f>VLOOKUP(B50,Poverty!$B:$E,4,FALSE)</f>
        <v>4.0999999999999995E-2</v>
      </c>
      <c r="V50" s="33">
        <f>VLOOKUP(B50,'Public Assistance'!$B:$F,5,FALSE)</f>
        <v>1.4745308310991957E-2</v>
      </c>
      <c r="W50" s="21">
        <f>VLOOKUP(B50,'Median Income'!$B:$E,4,FALSE)</f>
        <v>152031</v>
      </c>
      <c r="X50" s="1">
        <f>VLOOKUP(B50,'Foreign Born'!$A:$E,5,FALSE)</f>
        <v>0.22231237322515213</v>
      </c>
      <c r="Y50">
        <f>VLOOKUP($B50,'Place of Foreign Born'!$B:$AG,3,FALSE)</f>
        <v>2740</v>
      </c>
      <c r="Z50">
        <f>VLOOKUP($B50,'Place of Foreign Born'!$B:$AG,4,FALSE)</f>
        <v>437</v>
      </c>
      <c r="AA50">
        <f>VLOOKUP($B50,'Place of Foreign Born'!$B:$AG,5,FALSE)</f>
        <v>53</v>
      </c>
      <c r="AB50">
        <f>VLOOKUP($B50,'Place of Foreign Born'!$B:$AG,6,FALSE)</f>
        <v>59</v>
      </c>
      <c r="AC50">
        <f>VLOOKUP($B50,'Place of Foreign Born'!$B:$AG,7,FALSE)</f>
        <v>69</v>
      </c>
      <c r="AD50">
        <f>VLOOKUP($B50,'Place of Foreign Born'!$B:$AG,8,FALSE)</f>
        <v>252</v>
      </c>
      <c r="AE50">
        <f>VLOOKUP($B50,'Place of Foreign Born'!$B:$AG,9,FALSE)</f>
        <v>4</v>
      </c>
      <c r="AF50" s="1">
        <f t="shared" si="7"/>
        <v>0.1594890510948905</v>
      </c>
      <c r="AG50">
        <f>VLOOKUP($B50,'Place of Foreign Born'!$B:$AG,10,FALSE)</f>
        <v>1973</v>
      </c>
      <c r="AH50">
        <f>VLOOKUP($B50,'Place of Foreign Born'!$B:$AG,11,FALSE)</f>
        <v>671</v>
      </c>
      <c r="AI50">
        <f>VLOOKUP($B50,'Place of Foreign Born'!$B:$AG,12,FALSE)</f>
        <v>966</v>
      </c>
      <c r="AJ50">
        <f>VLOOKUP($B50,'Place of Foreign Born'!$B:$AG,13,FALSE)</f>
        <v>63</v>
      </c>
      <c r="AK50">
        <f>VLOOKUP($B50,'Place of Foreign Born'!$B:$AG,14,FALSE)</f>
        <v>273</v>
      </c>
      <c r="AL50">
        <f>VLOOKUP($B50,'Place of Foreign Born'!$B:$AG,15,FALSE)</f>
        <v>0</v>
      </c>
      <c r="AM50" s="1">
        <f t="shared" si="8"/>
        <v>0.72007299270072989</v>
      </c>
      <c r="AN50">
        <f>VLOOKUP($B50,'Place of Foreign Born'!$B:$AG,16,FALSE)</f>
        <v>46</v>
      </c>
      <c r="AO50">
        <f>VLOOKUP($B50,'Place of Foreign Born'!$B:$AG,17,FALSE)</f>
        <v>20</v>
      </c>
      <c r="AP50">
        <f>VLOOKUP($B50,'Place of Foreign Born'!$B:$AG,18,FALSE)</f>
        <v>0</v>
      </c>
      <c r="AQ50">
        <f>VLOOKUP($B50,'Place of Foreign Born'!$B:$AG,19,FALSE)</f>
        <v>26</v>
      </c>
      <c r="AR50">
        <f>VLOOKUP($B50,'Place of Foreign Born'!$B:$AG,20,FALSE)</f>
        <v>0</v>
      </c>
      <c r="AS50">
        <f>VLOOKUP($B50,'Place of Foreign Born'!$B:$AG,21,FALSE)</f>
        <v>0</v>
      </c>
      <c r="AT50">
        <f>VLOOKUP($B50,'Place of Foreign Born'!$B:$AG,22,FALSE)</f>
        <v>0</v>
      </c>
      <c r="AU50" s="1">
        <f t="shared" si="9"/>
        <v>1.6788321167883213E-2</v>
      </c>
      <c r="AV50">
        <f>VLOOKUP($B50,'Place of Foreign Born'!$B:$AG,23,FALSE)</f>
        <v>3</v>
      </c>
      <c r="AW50">
        <f>VLOOKUP($B50,'Place of Foreign Born'!$B:$AG,24,FALSE)</f>
        <v>3</v>
      </c>
      <c r="AX50">
        <f>VLOOKUP($B50,'Place of Foreign Born'!$B:$AG,25,FALSE)</f>
        <v>0</v>
      </c>
      <c r="AY50">
        <f>VLOOKUP($B50,'Place of Foreign Born'!$B:$AG,26,FALSE)</f>
        <v>0</v>
      </c>
      <c r="AZ50" s="1">
        <f t="shared" si="10"/>
        <v>1.0948905109489052E-3</v>
      </c>
      <c r="BA50">
        <f>VLOOKUP($B50,'Place of Foreign Born'!$B:$AG,27,FALSE)</f>
        <v>281</v>
      </c>
      <c r="BB50">
        <f>VLOOKUP($B50,'Place of Foreign Born'!$B:$AG,28,FALSE)</f>
        <v>249</v>
      </c>
      <c r="BC50">
        <f>VLOOKUP($B50,'Place of Foreign Born'!$B:$AG,29,FALSE)</f>
        <v>16</v>
      </c>
      <c r="BD50">
        <f>VLOOKUP($B50,'Place of Foreign Born'!$B:$AG,30,FALSE)</f>
        <v>59</v>
      </c>
      <c r="BE50">
        <f>VLOOKUP($B50,'Place of Foreign Born'!$B:$AG,31,FALSE)</f>
        <v>174</v>
      </c>
      <c r="BF50">
        <f>VLOOKUP($B50,'Place of Foreign Born'!$B:$AG,32,FALSE)</f>
        <v>32</v>
      </c>
      <c r="BG50" s="1">
        <f t="shared" si="11"/>
        <v>0.10255474452554744</v>
      </c>
    </row>
    <row r="51" spans="1:59" x14ac:dyDescent="0.25">
      <c r="A51" t="str">
        <f>VLOOKUP(B51,'List of ZIP Codes'!$A:$C,2,FALSE)</f>
        <v>Nassau</v>
      </c>
      <c r="B51">
        <v>11577</v>
      </c>
      <c r="C51">
        <f>VLOOKUP(B51,'Total Population'!$B:$D,3,FALSE)</f>
        <v>12788</v>
      </c>
      <c r="D51" s="1">
        <f>VLOOKUP(B51,Race!$B:$Q,5,FALSE)</f>
        <v>0.72380356584297778</v>
      </c>
      <c r="E51" s="1">
        <f>VLOOKUP(B51,Race!$B:$Q,7,FALSE)</f>
        <v>2.4006881451360651E-2</v>
      </c>
      <c r="F51" s="1">
        <f>VLOOKUP(B51,Race!$B:$Q,9,FALSE)</f>
        <v>0</v>
      </c>
      <c r="G51" s="1">
        <f>VLOOKUP(B51,Race!$B:$Q,11,FALSE)</f>
        <v>0.18525179856115107</v>
      </c>
      <c r="H51" s="1">
        <f>VLOOKUP(B51,Race!$B:$Q,13,FALSE)</f>
        <v>0</v>
      </c>
      <c r="I51" s="1">
        <f>VLOOKUP(B51,Race!$B:$Q,16,FALSE)</f>
        <v>6.6937754144510475E-2</v>
      </c>
      <c r="J51" s="27">
        <f>VLOOKUP(B51,Ethnicity!$B:$H,5,FALSE)</f>
        <v>0.9256334063184235</v>
      </c>
      <c r="K51" s="1">
        <f>VLOOKUP(B51,Ethnicity!$B:$H,7,FALSE)</f>
        <v>7.4366593681576484E-2</v>
      </c>
      <c r="L51" s="44">
        <f>VLOOKUP($B51,'Median Age'!$B:$F,3,FALSE)</f>
        <v>42.9</v>
      </c>
      <c r="M51" s="44">
        <f>VLOOKUP($B51,'Median Age'!$B:$F,4,FALSE)</f>
        <v>42.4</v>
      </c>
      <c r="N51" s="44">
        <f>VLOOKUP($B51,'Median Age'!$B:$F,5,FALSE)</f>
        <v>43.1</v>
      </c>
      <c r="O51" s="1">
        <f>VLOOKUP($B51,Education!$B:$F,3,FALSE)</f>
        <v>0.94599999999999995</v>
      </c>
      <c r="P51" s="1">
        <f>VLOOKUP($B51,Education!$B:$F,4,FALSE)</f>
        <v>5.4000000000000048E-2</v>
      </c>
      <c r="Q51" s="1">
        <f>(VLOOKUP(B51,Language!$B:$E,4,FALSE)/VLOOKUP(B51,Language!$B:$E,3,FALSE))</f>
        <v>0.67503095336359886</v>
      </c>
      <c r="R51" t="str">
        <f>VLOOKUP(B51,Language!$AT:$AV,3,FALSE)</f>
        <v>Spanish or Spanish Creole</v>
      </c>
      <c r="S51" s="27">
        <f t="shared" si="6"/>
        <v>0.32496904663640114</v>
      </c>
      <c r="T51" s="33">
        <f>VLOOKUP(B51,Employment!$B:$E,4,FALSE)</f>
        <v>5.2000000000000005E-2</v>
      </c>
      <c r="U51" s="33">
        <f>VLOOKUP(B51,Poverty!$B:$E,4,FALSE)</f>
        <v>4.4999999999999998E-2</v>
      </c>
      <c r="V51" s="33">
        <f>VLOOKUP(B51,'Public Assistance'!$B:$F,5,FALSE)</f>
        <v>3.6940563580393083E-2</v>
      </c>
      <c r="W51" s="21">
        <f>VLOOKUP(B51,'Median Income'!$B:$E,4,FALSE)</f>
        <v>121699</v>
      </c>
      <c r="X51" s="1">
        <f>VLOOKUP(B51,'Foreign Born'!$A:$E,5,FALSE)</f>
        <v>0.26258992805755393</v>
      </c>
      <c r="Y51">
        <f>VLOOKUP($B51,'Place of Foreign Born'!$B:$AG,3,FALSE)</f>
        <v>3358</v>
      </c>
      <c r="Z51">
        <f>VLOOKUP($B51,'Place of Foreign Born'!$B:$AG,4,FALSE)</f>
        <v>382</v>
      </c>
      <c r="AA51">
        <f>VLOOKUP($B51,'Place of Foreign Born'!$B:$AG,5,FALSE)</f>
        <v>33</v>
      </c>
      <c r="AB51">
        <f>VLOOKUP($B51,'Place of Foreign Born'!$B:$AG,6,FALSE)</f>
        <v>46</v>
      </c>
      <c r="AC51">
        <f>VLOOKUP($B51,'Place of Foreign Born'!$B:$AG,7,FALSE)</f>
        <v>137</v>
      </c>
      <c r="AD51">
        <f>VLOOKUP($B51,'Place of Foreign Born'!$B:$AG,8,FALSE)</f>
        <v>166</v>
      </c>
      <c r="AE51">
        <f>VLOOKUP($B51,'Place of Foreign Born'!$B:$AG,9,FALSE)</f>
        <v>0</v>
      </c>
      <c r="AF51" s="1">
        <f t="shared" si="7"/>
        <v>0.11375818939845146</v>
      </c>
      <c r="AG51">
        <f>VLOOKUP($B51,'Place of Foreign Born'!$B:$AG,10,FALSE)</f>
        <v>2295</v>
      </c>
      <c r="AH51">
        <f>VLOOKUP($B51,'Place of Foreign Born'!$B:$AG,11,FALSE)</f>
        <v>821</v>
      </c>
      <c r="AI51">
        <f>VLOOKUP($B51,'Place of Foreign Born'!$B:$AG,12,FALSE)</f>
        <v>1278</v>
      </c>
      <c r="AJ51">
        <f>VLOOKUP($B51,'Place of Foreign Born'!$B:$AG,13,FALSE)</f>
        <v>66</v>
      </c>
      <c r="AK51">
        <f>VLOOKUP($B51,'Place of Foreign Born'!$B:$AG,14,FALSE)</f>
        <v>130</v>
      </c>
      <c r="AL51">
        <f>VLOOKUP($B51,'Place of Foreign Born'!$B:$AG,15,FALSE)</f>
        <v>0</v>
      </c>
      <c r="AM51" s="1">
        <f t="shared" si="8"/>
        <v>0.68344252531268612</v>
      </c>
      <c r="AN51">
        <f>VLOOKUP($B51,'Place of Foreign Born'!$B:$AG,16,FALSE)</f>
        <v>18</v>
      </c>
      <c r="AO51">
        <f>VLOOKUP($B51,'Place of Foreign Born'!$B:$AG,17,FALSE)</f>
        <v>0</v>
      </c>
      <c r="AP51">
        <f>VLOOKUP($B51,'Place of Foreign Born'!$B:$AG,18,FALSE)</f>
        <v>0</v>
      </c>
      <c r="AQ51">
        <f>VLOOKUP($B51,'Place of Foreign Born'!$B:$AG,19,FALSE)</f>
        <v>11</v>
      </c>
      <c r="AR51">
        <f>VLOOKUP($B51,'Place of Foreign Born'!$B:$AG,20,FALSE)</f>
        <v>0</v>
      </c>
      <c r="AS51">
        <f>VLOOKUP($B51,'Place of Foreign Born'!$B:$AG,21,FALSE)</f>
        <v>7</v>
      </c>
      <c r="AT51">
        <f>VLOOKUP($B51,'Place of Foreign Born'!$B:$AG,22,FALSE)</f>
        <v>0</v>
      </c>
      <c r="AU51" s="1">
        <f t="shared" si="9"/>
        <v>5.3603335318642047E-3</v>
      </c>
      <c r="AV51">
        <f>VLOOKUP($B51,'Place of Foreign Born'!$B:$AG,23,FALSE)</f>
        <v>0</v>
      </c>
      <c r="AW51">
        <f>VLOOKUP($B51,'Place of Foreign Born'!$B:$AG,24,FALSE)</f>
        <v>0</v>
      </c>
      <c r="AX51">
        <f>VLOOKUP($B51,'Place of Foreign Born'!$B:$AG,25,FALSE)</f>
        <v>0</v>
      </c>
      <c r="AY51">
        <f>VLOOKUP($B51,'Place of Foreign Born'!$B:$AG,26,FALSE)</f>
        <v>0</v>
      </c>
      <c r="AZ51" s="1">
        <f t="shared" si="10"/>
        <v>0</v>
      </c>
      <c r="BA51">
        <f>VLOOKUP($B51,'Place of Foreign Born'!$B:$AG,27,FALSE)</f>
        <v>663</v>
      </c>
      <c r="BB51">
        <f>VLOOKUP($B51,'Place of Foreign Born'!$B:$AG,28,FALSE)</f>
        <v>657</v>
      </c>
      <c r="BC51">
        <f>VLOOKUP($B51,'Place of Foreign Born'!$B:$AG,29,FALSE)</f>
        <v>37</v>
      </c>
      <c r="BD51">
        <f>VLOOKUP($B51,'Place of Foreign Born'!$B:$AG,30,FALSE)</f>
        <v>282</v>
      </c>
      <c r="BE51">
        <f>VLOOKUP($B51,'Place of Foreign Born'!$B:$AG,31,FALSE)</f>
        <v>338</v>
      </c>
      <c r="BF51">
        <f>VLOOKUP($B51,'Place of Foreign Born'!$B:$AG,32,FALSE)</f>
        <v>6</v>
      </c>
      <c r="BG51" s="1">
        <f t="shared" si="11"/>
        <v>0.19743895175699822</v>
      </c>
    </row>
    <row r="52" spans="1:59" x14ac:dyDescent="0.25">
      <c r="A52" t="str">
        <f>VLOOKUP(B52,'List of ZIP Codes'!$A:$C,2,FALSE)</f>
        <v>Nassau</v>
      </c>
      <c r="B52">
        <v>11579</v>
      </c>
      <c r="C52">
        <f>VLOOKUP(B52,'Total Population'!$B:$D,3,FALSE)</f>
        <v>5336</v>
      </c>
      <c r="D52" s="1">
        <f>VLOOKUP(B52,Race!$B:$Q,5,FALSE)</f>
        <v>0.90723388305847075</v>
      </c>
      <c r="E52" s="1">
        <f>VLOOKUP(B52,Race!$B:$Q,7,FALSE)</f>
        <v>4.404047976011994E-2</v>
      </c>
      <c r="F52" s="1">
        <f>VLOOKUP(B52,Race!$B:$Q,9,FALSE)</f>
        <v>0</v>
      </c>
      <c r="G52" s="1">
        <f>VLOOKUP(B52,Race!$B:$Q,11,FALSE)</f>
        <v>1.7053973013493252E-2</v>
      </c>
      <c r="H52" s="1">
        <f>VLOOKUP(B52,Race!$B:$Q,13,FALSE)</f>
        <v>0</v>
      </c>
      <c r="I52" s="1">
        <f>VLOOKUP(B52,Race!$B:$Q,16,FALSE)</f>
        <v>3.1671664167916044E-2</v>
      </c>
      <c r="J52" s="27">
        <f>VLOOKUP(B52,Ethnicity!$B:$H,5,FALSE)</f>
        <v>0.89036731634182908</v>
      </c>
      <c r="K52" s="1">
        <f>VLOOKUP(B52,Ethnicity!$B:$H,7,FALSE)</f>
        <v>0.10963268365817092</v>
      </c>
      <c r="L52" s="44">
        <f>VLOOKUP($B52,'Median Age'!$B:$F,3,FALSE)</f>
        <v>44.8</v>
      </c>
      <c r="M52" s="44">
        <f>VLOOKUP($B52,'Median Age'!$B:$F,4,FALSE)</f>
        <v>43</v>
      </c>
      <c r="N52" s="44">
        <f>VLOOKUP($B52,'Median Age'!$B:$F,5,FALSE)</f>
        <v>46.6</v>
      </c>
      <c r="O52" s="1">
        <f>VLOOKUP($B52,Education!$B:$F,3,FALSE)</f>
        <v>0.97299999999999998</v>
      </c>
      <c r="P52" s="1">
        <f>VLOOKUP($B52,Education!$B:$F,4,FALSE)</f>
        <v>2.7000000000000024E-2</v>
      </c>
      <c r="Q52" s="1">
        <f>(VLOOKUP(B52,Language!$B:$E,4,FALSE)/VLOOKUP(B52,Language!$B:$E,3,FALSE))</f>
        <v>0.80581537210248066</v>
      </c>
      <c r="R52" t="str">
        <f>VLOOKUP(B52,Language!$AT:$AV,3,FALSE)</f>
        <v>Spanish or Spanish Creole</v>
      </c>
      <c r="S52" s="27">
        <f t="shared" si="6"/>
        <v>0.19418462789751934</v>
      </c>
      <c r="T52" s="33">
        <f>VLOOKUP(B52,Employment!$B:$E,4,FALSE)</f>
        <v>0.04</v>
      </c>
      <c r="U52" s="33">
        <f>VLOOKUP(B52,Poverty!$B:$E,4,FALSE)</f>
        <v>2.6000000000000002E-2</v>
      </c>
      <c r="V52" s="33">
        <f>VLOOKUP(B52,'Public Assistance'!$B:$F,5,FALSE)</f>
        <v>4.3648847474252087E-2</v>
      </c>
      <c r="W52" s="21">
        <f>VLOOKUP(B52,'Median Income'!$B:$E,4,FALSE)</f>
        <v>105457</v>
      </c>
      <c r="X52" s="1">
        <f>VLOOKUP(B52,'Foreign Born'!$A:$E,5,FALSE)</f>
        <v>0.10719640179910045</v>
      </c>
      <c r="Y52">
        <f>VLOOKUP($B52,'Place of Foreign Born'!$B:$AG,3,FALSE)</f>
        <v>572</v>
      </c>
      <c r="Z52">
        <f>VLOOKUP($B52,'Place of Foreign Born'!$B:$AG,4,FALSE)</f>
        <v>242</v>
      </c>
      <c r="AA52">
        <f>VLOOKUP($B52,'Place of Foreign Born'!$B:$AG,5,FALSE)</f>
        <v>24</v>
      </c>
      <c r="AB52">
        <f>VLOOKUP($B52,'Place of Foreign Born'!$B:$AG,6,FALSE)</f>
        <v>87</v>
      </c>
      <c r="AC52">
        <f>VLOOKUP($B52,'Place of Foreign Born'!$B:$AG,7,FALSE)</f>
        <v>8</v>
      </c>
      <c r="AD52">
        <f>VLOOKUP($B52,'Place of Foreign Born'!$B:$AG,8,FALSE)</f>
        <v>123</v>
      </c>
      <c r="AE52">
        <f>VLOOKUP($B52,'Place of Foreign Born'!$B:$AG,9,FALSE)</f>
        <v>0</v>
      </c>
      <c r="AF52" s="1">
        <f t="shared" si="7"/>
        <v>0.42307692307692307</v>
      </c>
      <c r="AG52">
        <f>VLOOKUP($B52,'Place of Foreign Born'!$B:$AG,10,FALSE)</f>
        <v>39</v>
      </c>
      <c r="AH52">
        <f>VLOOKUP($B52,'Place of Foreign Born'!$B:$AG,11,FALSE)</f>
        <v>8</v>
      </c>
      <c r="AI52">
        <f>VLOOKUP($B52,'Place of Foreign Born'!$B:$AG,12,FALSE)</f>
        <v>11</v>
      </c>
      <c r="AJ52">
        <f>VLOOKUP($B52,'Place of Foreign Born'!$B:$AG,13,FALSE)</f>
        <v>0</v>
      </c>
      <c r="AK52">
        <f>VLOOKUP($B52,'Place of Foreign Born'!$B:$AG,14,FALSE)</f>
        <v>20</v>
      </c>
      <c r="AL52">
        <f>VLOOKUP($B52,'Place of Foreign Born'!$B:$AG,15,FALSE)</f>
        <v>0</v>
      </c>
      <c r="AM52" s="1">
        <f t="shared" si="8"/>
        <v>6.8181818181818177E-2</v>
      </c>
      <c r="AN52">
        <f>VLOOKUP($B52,'Place of Foreign Born'!$B:$AG,16,FALSE)</f>
        <v>87</v>
      </c>
      <c r="AO52">
        <f>VLOOKUP($B52,'Place of Foreign Born'!$B:$AG,17,FALSE)</f>
        <v>0</v>
      </c>
      <c r="AP52">
        <f>VLOOKUP($B52,'Place of Foreign Born'!$B:$AG,18,FALSE)</f>
        <v>65</v>
      </c>
      <c r="AQ52">
        <f>VLOOKUP($B52,'Place of Foreign Born'!$B:$AG,19,FALSE)</f>
        <v>22</v>
      </c>
      <c r="AR52">
        <f>VLOOKUP($B52,'Place of Foreign Born'!$B:$AG,20,FALSE)</f>
        <v>0</v>
      </c>
      <c r="AS52">
        <f>VLOOKUP($B52,'Place of Foreign Born'!$B:$AG,21,FALSE)</f>
        <v>0</v>
      </c>
      <c r="AT52">
        <f>VLOOKUP($B52,'Place of Foreign Born'!$B:$AG,22,FALSE)</f>
        <v>0</v>
      </c>
      <c r="AU52" s="1">
        <f t="shared" si="9"/>
        <v>0.15209790209790211</v>
      </c>
      <c r="AV52">
        <f>VLOOKUP($B52,'Place of Foreign Born'!$B:$AG,23,FALSE)</f>
        <v>10</v>
      </c>
      <c r="AW52">
        <f>VLOOKUP($B52,'Place of Foreign Born'!$B:$AG,24,FALSE)</f>
        <v>10</v>
      </c>
      <c r="AX52">
        <f>VLOOKUP($B52,'Place of Foreign Born'!$B:$AG,25,FALSE)</f>
        <v>0</v>
      </c>
      <c r="AY52">
        <f>VLOOKUP($B52,'Place of Foreign Born'!$B:$AG,26,FALSE)</f>
        <v>0</v>
      </c>
      <c r="AZ52" s="1">
        <f t="shared" si="10"/>
        <v>1.7482517482517484E-2</v>
      </c>
      <c r="BA52">
        <f>VLOOKUP($B52,'Place of Foreign Born'!$B:$AG,27,FALSE)</f>
        <v>194</v>
      </c>
      <c r="BB52">
        <f>VLOOKUP($B52,'Place of Foreign Born'!$B:$AG,28,FALSE)</f>
        <v>194</v>
      </c>
      <c r="BC52">
        <f>VLOOKUP($B52,'Place of Foreign Born'!$B:$AG,29,FALSE)</f>
        <v>7</v>
      </c>
      <c r="BD52">
        <f>VLOOKUP($B52,'Place of Foreign Born'!$B:$AG,30,FALSE)</f>
        <v>32</v>
      </c>
      <c r="BE52">
        <f>VLOOKUP($B52,'Place of Foreign Born'!$B:$AG,31,FALSE)</f>
        <v>155</v>
      </c>
      <c r="BF52">
        <f>VLOOKUP($B52,'Place of Foreign Born'!$B:$AG,32,FALSE)</f>
        <v>0</v>
      </c>
      <c r="BG52" s="1">
        <f t="shared" si="11"/>
        <v>0.33916083916083917</v>
      </c>
    </row>
    <row r="53" spans="1:59" x14ac:dyDescent="0.25">
      <c r="A53" t="str">
        <f>VLOOKUP(B53,'List of ZIP Codes'!$A:$C,2,FALSE)</f>
        <v>Nassau</v>
      </c>
      <c r="B53">
        <v>11580</v>
      </c>
      <c r="C53">
        <f>VLOOKUP(B53,'Total Population'!$B:$D,3,FALSE)</f>
        <v>41525</v>
      </c>
      <c r="D53" s="1">
        <f>VLOOKUP(B53,Race!$B:$Q,5,FALSE)</f>
        <v>0.36573148705599035</v>
      </c>
      <c r="E53" s="1">
        <f>VLOOKUP(B53,Race!$B:$Q,7,FALSE)</f>
        <v>0.30875376279349787</v>
      </c>
      <c r="F53" s="1">
        <f>VLOOKUP(B53,Race!$B:$Q,9,FALSE)</f>
        <v>2.8898254063816978E-4</v>
      </c>
      <c r="G53" s="1">
        <f>VLOOKUP(B53,Race!$B:$Q,11,FALSE)</f>
        <v>0.13948223961468995</v>
      </c>
      <c r="H53" s="1">
        <f>VLOOKUP(B53,Race!$B:$Q,13,FALSE)</f>
        <v>0</v>
      </c>
      <c r="I53" s="1">
        <f>VLOOKUP(B53,Race!$B:$Q,16,FALSE)</f>
        <v>0.18574352799518362</v>
      </c>
      <c r="J53" s="27">
        <f>VLOOKUP(B53,Ethnicity!$B:$H,5,FALSE)</f>
        <v>0.73912101143889219</v>
      </c>
      <c r="K53" s="1">
        <f>VLOOKUP(B53,Ethnicity!$B:$H,7,FALSE)</f>
        <v>0.26087898856110775</v>
      </c>
      <c r="L53" s="44">
        <f>VLOOKUP($B53,'Median Age'!$B:$F,3,FALSE)</f>
        <v>39.6</v>
      </c>
      <c r="M53" s="44">
        <f>VLOOKUP($B53,'Median Age'!$B:$F,4,FALSE)</f>
        <v>37.200000000000003</v>
      </c>
      <c r="N53" s="44">
        <f>VLOOKUP($B53,'Median Age'!$B:$F,5,FALSE)</f>
        <v>41.4</v>
      </c>
      <c r="O53" s="1">
        <f>VLOOKUP($B53,Education!$B:$F,3,FALSE)</f>
        <v>0.88800000000000001</v>
      </c>
      <c r="P53" s="1">
        <f>VLOOKUP($B53,Education!$B:$F,4,FALSE)</f>
        <v>0.11199999999999999</v>
      </c>
      <c r="Q53" s="1">
        <f>(VLOOKUP(B53,Language!$B:$E,4,FALSE)/VLOOKUP(B53,Language!$B:$E,3,FALSE))</f>
        <v>0.57043482724985883</v>
      </c>
      <c r="R53" t="str">
        <f>VLOOKUP(B53,Language!$AT:$AV,3,FALSE)</f>
        <v>Spanish or Spanish Creole</v>
      </c>
      <c r="S53" s="27">
        <f t="shared" si="6"/>
        <v>0.42956517275014117</v>
      </c>
      <c r="T53" s="33">
        <f>VLOOKUP(B53,Employment!$B:$E,4,FALSE)</f>
        <v>9.8000000000000004E-2</v>
      </c>
      <c r="U53" s="33">
        <f>VLOOKUP(B53,Poverty!$B:$E,4,FALSE)</f>
        <v>7.2000000000000008E-2</v>
      </c>
      <c r="V53" s="33">
        <f>VLOOKUP(B53,'Public Assistance'!$B:$F,5,FALSE)</f>
        <v>6.8492057156541872E-2</v>
      </c>
      <c r="W53" s="21">
        <f>VLOOKUP(B53,'Median Income'!$B:$E,4,FALSE)</f>
        <v>93200</v>
      </c>
      <c r="X53" s="1">
        <f>VLOOKUP(B53,'Foreign Born'!$A:$E,5,FALSE)</f>
        <v>0.34193859121011438</v>
      </c>
      <c r="Y53">
        <f>VLOOKUP($B53,'Place of Foreign Born'!$B:$AG,3,FALSE)</f>
        <v>14199</v>
      </c>
      <c r="Z53">
        <f>VLOOKUP($B53,'Place of Foreign Born'!$B:$AG,4,FALSE)</f>
        <v>890</v>
      </c>
      <c r="AA53">
        <f>VLOOKUP($B53,'Place of Foreign Born'!$B:$AG,5,FALSE)</f>
        <v>136</v>
      </c>
      <c r="AB53">
        <f>VLOOKUP($B53,'Place of Foreign Born'!$B:$AG,6,FALSE)</f>
        <v>101</v>
      </c>
      <c r="AC53">
        <f>VLOOKUP($B53,'Place of Foreign Born'!$B:$AG,7,FALSE)</f>
        <v>378</v>
      </c>
      <c r="AD53">
        <f>VLOOKUP($B53,'Place of Foreign Born'!$B:$AG,8,FALSE)</f>
        <v>275</v>
      </c>
      <c r="AE53">
        <f>VLOOKUP($B53,'Place of Foreign Born'!$B:$AG,9,FALSE)</f>
        <v>0</v>
      </c>
      <c r="AF53" s="1">
        <f t="shared" si="7"/>
        <v>6.2680470455665896E-2</v>
      </c>
      <c r="AG53">
        <f>VLOOKUP($B53,'Place of Foreign Born'!$B:$AG,10,FALSE)</f>
        <v>2971</v>
      </c>
      <c r="AH53">
        <f>VLOOKUP($B53,'Place of Foreign Born'!$B:$AG,11,FALSE)</f>
        <v>324</v>
      </c>
      <c r="AI53">
        <f>VLOOKUP($B53,'Place of Foreign Born'!$B:$AG,12,FALSE)</f>
        <v>1610</v>
      </c>
      <c r="AJ53">
        <f>VLOOKUP($B53,'Place of Foreign Born'!$B:$AG,13,FALSE)</f>
        <v>1002</v>
      </c>
      <c r="AK53">
        <f>VLOOKUP($B53,'Place of Foreign Born'!$B:$AG,14,FALSE)</f>
        <v>35</v>
      </c>
      <c r="AL53">
        <f>VLOOKUP($B53,'Place of Foreign Born'!$B:$AG,15,FALSE)</f>
        <v>0</v>
      </c>
      <c r="AM53" s="1">
        <f t="shared" si="8"/>
        <v>0.20924008733009367</v>
      </c>
      <c r="AN53">
        <f>VLOOKUP($B53,'Place of Foreign Born'!$B:$AG,16,FALSE)</f>
        <v>325</v>
      </c>
      <c r="AO53">
        <f>VLOOKUP($B53,'Place of Foreign Born'!$B:$AG,17,FALSE)</f>
        <v>84</v>
      </c>
      <c r="AP53">
        <f>VLOOKUP($B53,'Place of Foreign Born'!$B:$AG,18,FALSE)</f>
        <v>0</v>
      </c>
      <c r="AQ53">
        <f>VLOOKUP($B53,'Place of Foreign Born'!$B:$AG,19,FALSE)</f>
        <v>27</v>
      </c>
      <c r="AR53">
        <f>VLOOKUP($B53,'Place of Foreign Born'!$B:$AG,20,FALSE)</f>
        <v>0</v>
      </c>
      <c r="AS53">
        <f>VLOOKUP($B53,'Place of Foreign Born'!$B:$AG,21,FALSE)</f>
        <v>214</v>
      </c>
      <c r="AT53">
        <f>VLOOKUP($B53,'Place of Foreign Born'!$B:$AG,22,FALSE)</f>
        <v>0</v>
      </c>
      <c r="AU53" s="1">
        <f t="shared" si="9"/>
        <v>2.2888935840552151E-2</v>
      </c>
      <c r="AV53">
        <f>VLOOKUP($B53,'Place of Foreign Born'!$B:$AG,23,FALSE)</f>
        <v>0</v>
      </c>
      <c r="AW53">
        <f>VLOOKUP($B53,'Place of Foreign Born'!$B:$AG,24,FALSE)</f>
        <v>0</v>
      </c>
      <c r="AX53">
        <f>VLOOKUP($B53,'Place of Foreign Born'!$B:$AG,25,FALSE)</f>
        <v>0</v>
      </c>
      <c r="AY53">
        <f>VLOOKUP($B53,'Place of Foreign Born'!$B:$AG,26,FALSE)</f>
        <v>0</v>
      </c>
      <c r="AZ53" s="1">
        <f t="shared" si="10"/>
        <v>0</v>
      </c>
      <c r="BA53">
        <f>VLOOKUP($B53,'Place of Foreign Born'!$B:$AG,27,FALSE)</f>
        <v>10013</v>
      </c>
      <c r="BB53">
        <f>VLOOKUP($B53,'Place of Foreign Born'!$B:$AG,28,FALSE)</f>
        <v>9949</v>
      </c>
      <c r="BC53">
        <f>VLOOKUP($B53,'Place of Foreign Born'!$B:$AG,29,FALSE)</f>
        <v>5153</v>
      </c>
      <c r="BD53">
        <f>VLOOKUP($B53,'Place of Foreign Born'!$B:$AG,30,FALSE)</f>
        <v>1310</v>
      </c>
      <c r="BE53">
        <f>VLOOKUP($B53,'Place of Foreign Born'!$B:$AG,31,FALSE)</f>
        <v>3486</v>
      </c>
      <c r="BF53">
        <f>VLOOKUP($B53,'Place of Foreign Born'!$B:$AG,32,FALSE)</f>
        <v>64</v>
      </c>
      <c r="BG53" s="1">
        <f t="shared" si="11"/>
        <v>0.7051905063736883</v>
      </c>
    </row>
    <row r="54" spans="1:59" x14ac:dyDescent="0.25">
      <c r="A54" t="str">
        <f>VLOOKUP(B54,'List of ZIP Codes'!$A:$C,2,FALSE)</f>
        <v>Nassau</v>
      </c>
      <c r="B54">
        <v>11581</v>
      </c>
      <c r="C54">
        <f>VLOOKUP(B54,'Total Population'!$B:$D,3,FALSE)</f>
        <v>20956</v>
      </c>
      <c r="D54" s="1">
        <f>VLOOKUP(B54,Race!$B:$Q,5,FALSE)</f>
        <v>0.63113189539988546</v>
      </c>
      <c r="E54" s="1">
        <f>VLOOKUP(B54,Race!$B:$Q,7,FALSE)</f>
        <v>0.13728765031494561</v>
      </c>
      <c r="F54" s="1">
        <f>VLOOKUP(B54,Race!$B:$Q,9,FALSE)</f>
        <v>0</v>
      </c>
      <c r="G54" s="1">
        <f>VLOOKUP(B54,Race!$B:$Q,11,FALSE)</f>
        <v>0.11953617102500477</v>
      </c>
      <c r="H54" s="1">
        <f>VLOOKUP(B54,Race!$B:$Q,13,FALSE)</f>
        <v>0</v>
      </c>
      <c r="I54" s="1">
        <f>VLOOKUP(B54,Race!$B:$Q,16,FALSE)</f>
        <v>0.11204428326016415</v>
      </c>
      <c r="J54" s="27">
        <f>VLOOKUP(B54,Ethnicity!$B:$H,5,FALSE)</f>
        <v>0.80521091811414391</v>
      </c>
      <c r="K54" s="1">
        <f>VLOOKUP(B54,Ethnicity!$B:$H,7,FALSE)</f>
        <v>0.19478908188585609</v>
      </c>
      <c r="L54" s="44">
        <f>VLOOKUP($B54,'Median Age'!$B:$F,3,FALSE)</f>
        <v>38.200000000000003</v>
      </c>
      <c r="M54" s="44">
        <f>VLOOKUP($B54,'Median Age'!$B:$F,4,FALSE)</f>
        <v>34.700000000000003</v>
      </c>
      <c r="N54" s="44">
        <f>VLOOKUP($B54,'Median Age'!$B:$F,5,FALSE)</f>
        <v>42.1</v>
      </c>
      <c r="O54" s="1">
        <f>VLOOKUP($B54,Education!$B:$F,3,FALSE)</f>
        <v>0.91200000000000003</v>
      </c>
      <c r="P54" s="1">
        <f>VLOOKUP($B54,Education!$B:$F,4,FALSE)</f>
        <v>8.7999999999999967E-2</v>
      </c>
      <c r="Q54" s="1">
        <f>(VLOOKUP(B54,Language!$B:$E,4,FALSE)/VLOOKUP(B54,Language!$B:$E,3,FALSE))</f>
        <v>0.62181259600614436</v>
      </c>
      <c r="R54" t="str">
        <f>VLOOKUP(B54,Language!$AT:$AV,3,FALSE)</f>
        <v>Spanish or Spanish Creole</v>
      </c>
      <c r="S54" s="27">
        <f t="shared" si="6"/>
        <v>0.37818740399385564</v>
      </c>
      <c r="T54" s="33">
        <f>VLOOKUP(B54,Employment!$B:$E,4,FALSE)</f>
        <v>0.109</v>
      </c>
      <c r="U54" s="33">
        <f>VLOOKUP(B54,Poverty!$B:$E,4,FALSE)</f>
        <v>0.08</v>
      </c>
      <c r="V54" s="33">
        <f>VLOOKUP(B54,'Public Assistance'!$B:$F,5,FALSE)</f>
        <v>6.2733942206917206E-2</v>
      </c>
      <c r="W54" s="21">
        <f>VLOOKUP(B54,'Median Income'!$B:$E,4,FALSE)</f>
        <v>94019</v>
      </c>
      <c r="X54" s="1">
        <f>VLOOKUP(B54,'Foreign Born'!$A:$E,5,FALSE)</f>
        <v>0.29404466501240695</v>
      </c>
      <c r="Y54">
        <f>VLOOKUP($B54,'Place of Foreign Born'!$B:$AG,3,FALSE)</f>
        <v>6162</v>
      </c>
      <c r="Z54">
        <f>VLOOKUP($B54,'Place of Foreign Born'!$B:$AG,4,FALSE)</f>
        <v>799</v>
      </c>
      <c r="AA54">
        <f>VLOOKUP($B54,'Place of Foreign Born'!$B:$AG,5,FALSE)</f>
        <v>62</v>
      </c>
      <c r="AB54">
        <f>VLOOKUP($B54,'Place of Foreign Born'!$B:$AG,6,FALSE)</f>
        <v>28</v>
      </c>
      <c r="AC54">
        <f>VLOOKUP($B54,'Place of Foreign Born'!$B:$AG,7,FALSE)</f>
        <v>307</v>
      </c>
      <c r="AD54">
        <f>VLOOKUP($B54,'Place of Foreign Born'!$B:$AG,8,FALSE)</f>
        <v>388</v>
      </c>
      <c r="AE54">
        <f>VLOOKUP($B54,'Place of Foreign Born'!$B:$AG,9,FALSE)</f>
        <v>14</v>
      </c>
      <c r="AF54" s="1">
        <f t="shared" si="7"/>
        <v>0.1296656929568322</v>
      </c>
      <c r="AG54">
        <f>VLOOKUP($B54,'Place of Foreign Born'!$B:$AG,10,FALSE)</f>
        <v>2150</v>
      </c>
      <c r="AH54">
        <f>VLOOKUP($B54,'Place of Foreign Born'!$B:$AG,11,FALSE)</f>
        <v>352</v>
      </c>
      <c r="AI54">
        <f>VLOOKUP($B54,'Place of Foreign Born'!$B:$AG,12,FALSE)</f>
        <v>816</v>
      </c>
      <c r="AJ54">
        <f>VLOOKUP($B54,'Place of Foreign Born'!$B:$AG,13,FALSE)</f>
        <v>574</v>
      </c>
      <c r="AK54">
        <f>VLOOKUP($B54,'Place of Foreign Born'!$B:$AG,14,FALSE)</f>
        <v>408</v>
      </c>
      <c r="AL54">
        <f>VLOOKUP($B54,'Place of Foreign Born'!$B:$AG,15,FALSE)</f>
        <v>0</v>
      </c>
      <c r="AM54" s="1">
        <f t="shared" si="8"/>
        <v>0.3489126906848426</v>
      </c>
      <c r="AN54">
        <f>VLOOKUP($B54,'Place of Foreign Born'!$B:$AG,16,FALSE)</f>
        <v>374</v>
      </c>
      <c r="AO54">
        <f>VLOOKUP($B54,'Place of Foreign Born'!$B:$AG,17,FALSE)</f>
        <v>0</v>
      </c>
      <c r="AP54">
        <f>VLOOKUP($B54,'Place of Foreign Born'!$B:$AG,18,FALSE)</f>
        <v>0</v>
      </c>
      <c r="AQ54">
        <f>VLOOKUP($B54,'Place of Foreign Born'!$B:$AG,19,FALSE)</f>
        <v>246</v>
      </c>
      <c r="AR54">
        <f>VLOOKUP($B54,'Place of Foreign Born'!$B:$AG,20,FALSE)</f>
        <v>0</v>
      </c>
      <c r="AS54">
        <f>VLOOKUP($B54,'Place of Foreign Born'!$B:$AG,21,FALSE)</f>
        <v>116</v>
      </c>
      <c r="AT54">
        <f>VLOOKUP($B54,'Place of Foreign Born'!$B:$AG,22,FALSE)</f>
        <v>12</v>
      </c>
      <c r="AU54" s="1">
        <f t="shared" si="9"/>
        <v>6.0694579681921455E-2</v>
      </c>
      <c r="AV54">
        <f>VLOOKUP($B54,'Place of Foreign Born'!$B:$AG,23,FALSE)</f>
        <v>0</v>
      </c>
      <c r="AW54">
        <f>VLOOKUP($B54,'Place of Foreign Born'!$B:$AG,24,FALSE)</f>
        <v>0</v>
      </c>
      <c r="AX54">
        <f>VLOOKUP($B54,'Place of Foreign Born'!$B:$AG,25,FALSE)</f>
        <v>0</v>
      </c>
      <c r="AY54">
        <f>VLOOKUP($B54,'Place of Foreign Born'!$B:$AG,26,FALSE)</f>
        <v>0</v>
      </c>
      <c r="AZ54" s="1">
        <f t="shared" si="10"/>
        <v>0</v>
      </c>
      <c r="BA54">
        <f>VLOOKUP($B54,'Place of Foreign Born'!$B:$AG,27,FALSE)</f>
        <v>2839</v>
      </c>
      <c r="BB54">
        <f>VLOOKUP($B54,'Place of Foreign Born'!$B:$AG,28,FALSE)</f>
        <v>2806</v>
      </c>
      <c r="BC54">
        <f>VLOOKUP($B54,'Place of Foreign Born'!$B:$AG,29,FALSE)</f>
        <v>1240</v>
      </c>
      <c r="BD54">
        <f>VLOOKUP($B54,'Place of Foreign Born'!$B:$AG,30,FALSE)</f>
        <v>477</v>
      </c>
      <c r="BE54">
        <f>VLOOKUP($B54,'Place of Foreign Born'!$B:$AG,31,FALSE)</f>
        <v>1089</v>
      </c>
      <c r="BF54">
        <f>VLOOKUP($B54,'Place of Foreign Born'!$B:$AG,32,FALSE)</f>
        <v>33</v>
      </c>
      <c r="BG54" s="1">
        <f t="shared" si="11"/>
        <v>0.46072703667640375</v>
      </c>
    </row>
    <row r="55" spans="1:59" x14ac:dyDescent="0.25">
      <c r="A55" t="str">
        <f>VLOOKUP(B55,'List of ZIP Codes'!$A:$C,2,FALSE)</f>
        <v>Nassau</v>
      </c>
      <c r="B55">
        <v>11590</v>
      </c>
      <c r="C55">
        <f>VLOOKUP(B55,'Total Population'!$B:$D,3,FALSE)</f>
        <v>45972</v>
      </c>
      <c r="D55" s="1">
        <f>VLOOKUP(B55,Race!$B:$Q,5,FALSE)</f>
        <v>0.48455581658400765</v>
      </c>
      <c r="E55" s="1">
        <f>VLOOKUP(B55,Race!$B:$Q,7,FALSE)</f>
        <v>0.20888801879404856</v>
      </c>
      <c r="F55" s="1">
        <f>VLOOKUP(B55,Race!$B:$Q,9,FALSE)</f>
        <v>1.3486470025232751E-3</v>
      </c>
      <c r="G55" s="1">
        <f>VLOOKUP(B55,Race!$B:$Q,11,FALSE)</f>
        <v>9.2447576785869665E-2</v>
      </c>
      <c r="H55" s="1">
        <f>VLOOKUP(B55,Race!$B:$Q,13,FALSE)</f>
        <v>8.4834246932915689E-4</v>
      </c>
      <c r="I55" s="1">
        <f>VLOOKUP(B55,Race!$B:$Q,16,FALSE)</f>
        <v>0.21191159836422169</v>
      </c>
      <c r="J55" s="27">
        <f>VLOOKUP(B55,Ethnicity!$B:$H,5,FALSE)</f>
        <v>0.70853998085791348</v>
      </c>
      <c r="K55" s="1">
        <f>VLOOKUP(B55,Ethnicity!$B:$H,7,FALSE)</f>
        <v>0.29146001914208647</v>
      </c>
      <c r="L55" s="44">
        <f>VLOOKUP($B55,'Median Age'!$B:$F,3,FALSE)</f>
        <v>38</v>
      </c>
      <c r="M55" s="44">
        <f>VLOOKUP($B55,'Median Age'!$B:$F,4,FALSE)</f>
        <v>36.6</v>
      </c>
      <c r="N55" s="44">
        <f>VLOOKUP($B55,'Median Age'!$B:$F,5,FALSE)</f>
        <v>39.200000000000003</v>
      </c>
      <c r="O55" s="1">
        <f>VLOOKUP($B55,Education!$B:$F,3,FALSE)</f>
        <v>0.84</v>
      </c>
      <c r="P55" s="1">
        <f>VLOOKUP($B55,Education!$B:$F,4,FALSE)</f>
        <v>0.16000000000000003</v>
      </c>
      <c r="Q55" s="1">
        <f>(VLOOKUP(B55,Language!$B:$E,4,FALSE)/VLOOKUP(B55,Language!$B:$E,3,FALSE))</f>
        <v>0.5494665710120108</v>
      </c>
      <c r="R55" t="str">
        <f>VLOOKUP(B55,Language!$AT:$AV,3,FALSE)</f>
        <v>Spanish or Spanish Creole</v>
      </c>
      <c r="S55" s="27">
        <f t="shared" si="6"/>
        <v>0.4505334289879892</v>
      </c>
      <c r="T55" s="33">
        <f>VLOOKUP(B55,Employment!$B:$E,4,FALSE)</f>
        <v>6.0999999999999999E-2</v>
      </c>
      <c r="U55" s="33">
        <f>VLOOKUP(B55,Poverty!$B:$E,4,FALSE)</f>
        <v>8.4000000000000005E-2</v>
      </c>
      <c r="V55" s="33">
        <f>VLOOKUP(B55,'Public Assistance'!$B:$F,5,FALSE)</f>
        <v>5.9893202482320683E-2</v>
      </c>
      <c r="W55" s="21">
        <f>VLOOKUP(B55,'Median Income'!$B:$E,4,FALSE)</f>
        <v>89641</v>
      </c>
      <c r="X55" s="1">
        <f>VLOOKUP(B55,'Foreign Born'!$A:$E,5,FALSE)</f>
        <v>0.32920038284172976</v>
      </c>
      <c r="Y55">
        <f>VLOOKUP($B55,'Place of Foreign Born'!$B:$AG,3,FALSE)</f>
        <v>15134</v>
      </c>
      <c r="Z55">
        <f>VLOOKUP($B55,'Place of Foreign Born'!$B:$AG,4,FALSE)</f>
        <v>1579</v>
      </c>
      <c r="AA55">
        <f>VLOOKUP($B55,'Place of Foreign Born'!$B:$AG,5,FALSE)</f>
        <v>130</v>
      </c>
      <c r="AB55">
        <f>VLOOKUP($B55,'Place of Foreign Born'!$B:$AG,6,FALSE)</f>
        <v>149</v>
      </c>
      <c r="AC55">
        <f>VLOOKUP($B55,'Place of Foreign Born'!$B:$AG,7,FALSE)</f>
        <v>978</v>
      </c>
      <c r="AD55">
        <f>VLOOKUP($B55,'Place of Foreign Born'!$B:$AG,8,FALSE)</f>
        <v>322</v>
      </c>
      <c r="AE55">
        <f>VLOOKUP($B55,'Place of Foreign Born'!$B:$AG,9,FALSE)</f>
        <v>0</v>
      </c>
      <c r="AF55" s="1">
        <f t="shared" si="7"/>
        <v>0.10433461081009647</v>
      </c>
      <c r="AG55">
        <f>VLOOKUP($B55,'Place of Foreign Born'!$B:$AG,10,FALSE)</f>
        <v>2891</v>
      </c>
      <c r="AH55">
        <f>VLOOKUP($B55,'Place of Foreign Born'!$B:$AG,11,FALSE)</f>
        <v>560</v>
      </c>
      <c r="AI55">
        <f>VLOOKUP($B55,'Place of Foreign Born'!$B:$AG,12,FALSE)</f>
        <v>1560</v>
      </c>
      <c r="AJ55">
        <f>VLOOKUP($B55,'Place of Foreign Born'!$B:$AG,13,FALSE)</f>
        <v>664</v>
      </c>
      <c r="AK55">
        <f>VLOOKUP($B55,'Place of Foreign Born'!$B:$AG,14,FALSE)</f>
        <v>107</v>
      </c>
      <c r="AL55">
        <f>VLOOKUP($B55,'Place of Foreign Born'!$B:$AG,15,FALSE)</f>
        <v>0</v>
      </c>
      <c r="AM55" s="1">
        <f t="shared" si="8"/>
        <v>0.19102682701202589</v>
      </c>
      <c r="AN55">
        <f>VLOOKUP($B55,'Place of Foreign Born'!$B:$AG,16,FALSE)</f>
        <v>181</v>
      </c>
      <c r="AO55">
        <f>VLOOKUP($B55,'Place of Foreign Born'!$B:$AG,17,FALSE)</f>
        <v>28</v>
      </c>
      <c r="AP55">
        <f>VLOOKUP($B55,'Place of Foreign Born'!$B:$AG,18,FALSE)</f>
        <v>0</v>
      </c>
      <c r="AQ55">
        <f>VLOOKUP($B55,'Place of Foreign Born'!$B:$AG,19,FALSE)</f>
        <v>70</v>
      </c>
      <c r="AR55">
        <f>VLOOKUP($B55,'Place of Foreign Born'!$B:$AG,20,FALSE)</f>
        <v>15</v>
      </c>
      <c r="AS55">
        <f>VLOOKUP($B55,'Place of Foreign Born'!$B:$AG,21,FALSE)</f>
        <v>58</v>
      </c>
      <c r="AT55">
        <f>VLOOKUP($B55,'Place of Foreign Born'!$B:$AG,22,FALSE)</f>
        <v>10</v>
      </c>
      <c r="AU55" s="1">
        <f t="shared" si="9"/>
        <v>1.1959825558345447E-2</v>
      </c>
      <c r="AV55">
        <f>VLOOKUP($B55,'Place of Foreign Born'!$B:$AG,23,FALSE)</f>
        <v>13</v>
      </c>
      <c r="AW55">
        <f>VLOOKUP($B55,'Place of Foreign Born'!$B:$AG,24,FALSE)</f>
        <v>13</v>
      </c>
      <c r="AX55">
        <f>VLOOKUP($B55,'Place of Foreign Born'!$B:$AG,25,FALSE)</f>
        <v>0</v>
      </c>
      <c r="AY55">
        <f>VLOOKUP($B55,'Place of Foreign Born'!$B:$AG,26,FALSE)</f>
        <v>0</v>
      </c>
      <c r="AZ55" s="1">
        <f t="shared" si="10"/>
        <v>8.589929959032642E-4</v>
      </c>
      <c r="BA55">
        <f>VLOOKUP($B55,'Place of Foreign Born'!$B:$AG,27,FALSE)</f>
        <v>10470</v>
      </c>
      <c r="BB55">
        <f>VLOOKUP($B55,'Place of Foreign Born'!$B:$AG,28,FALSE)</f>
        <v>10435</v>
      </c>
      <c r="BC55">
        <f>VLOOKUP($B55,'Place of Foreign Born'!$B:$AG,29,FALSE)</f>
        <v>3456</v>
      </c>
      <c r="BD55">
        <f>VLOOKUP($B55,'Place of Foreign Born'!$B:$AG,30,FALSE)</f>
        <v>5874</v>
      </c>
      <c r="BE55">
        <f>VLOOKUP($B55,'Place of Foreign Born'!$B:$AG,31,FALSE)</f>
        <v>1105</v>
      </c>
      <c r="BF55">
        <f>VLOOKUP($B55,'Place of Foreign Born'!$B:$AG,32,FALSE)</f>
        <v>35</v>
      </c>
      <c r="BG55" s="1">
        <f t="shared" si="11"/>
        <v>0.69181974362362897</v>
      </c>
    </row>
    <row r="56" spans="1:59" x14ac:dyDescent="0.25">
      <c r="A56" t="str">
        <f>VLOOKUP(B56,'List of ZIP Codes'!$A:$C,2,FALSE)</f>
        <v>Nassau</v>
      </c>
      <c r="B56">
        <v>11596</v>
      </c>
      <c r="C56">
        <f>VLOOKUP(B56,'Total Population'!$B:$D,3,FALSE)</f>
        <v>10638</v>
      </c>
      <c r="D56" s="1">
        <f>VLOOKUP(B56,Race!$B:$Q,5,FALSE)</f>
        <v>0.81669486745628883</v>
      </c>
      <c r="E56" s="1">
        <f>VLOOKUP(B56,Race!$B:$Q,7,FALSE)</f>
        <v>3.102086858432036E-3</v>
      </c>
      <c r="F56" s="1">
        <f>VLOOKUP(B56,Race!$B:$Q,9,FALSE)</f>
        <v>1.7296484301560444E-2</v>
      </c>
      <c r="G56" s="1">
        <f>VLOOKUP(B56,Race!$B:$Q,11,FALSE)</f>
        <v>0.12210941906373378</v>
      </c>
      <c r="H56" s="1">
        <f>VLOOKUP(B56,Race!$B:$Q,13,FALSE)</f>
        <v>0</v>
      </c>
      <c r="I56" s="1">
        <f>VLOOKUP(B56,Race!$B:$Q,16,FALSE)</f>
        <v>4.0797142319984957E-2</v>
      </c>
      <c r="J56" s="27">
        <f>VLOOKUP(B56,Ethnicity!$B:$H,5,FALSE)</f>
        <v>0.91248354953938715</v>
      </c>
      <c r="K56" s="1">
        <f>VLOOKUP(B56,Ethnicity!$B:$H,7,FALSE)</f>
        <v>8.7516450460612891E-2</v>
      </c>
      <c r="L56" s="44">
        <f>VLOOKUP($B56,'Median Age'!$B:$F,3,FALSE)</f>
        <v>42.9</v>
      </c>
      <c r="M56" s="44">
        <f>VLOOKUP($B56,'Median Age'!$B:$F,4,FALSE)</f>
        <v>39.9</v>
      </c>
      <c r="N56" s="44">
        <f>VLOOKUP($B56,'Median Age'!$B:$F,5,FALSE)</f>
        <v>45.2</v>
      </c>
      <c r="O56" s="1">
        <f>VLOOKUP($B56,Education!$B:$F,3,FALSE)</f>
        <v>0.93900000000000006</v>
      </c>
      <c r="P56" s="1">
        <f>VLOOKUP($B56,Education!$B:$F,4,FALSE)</f>
        <v>6.0999999999999943E-2</v>
      </c>
      <c r="Q56" s="1">
        <f>(VLOOKUP(B56,Language!$B:$E,4,FALSE)/VLOOKUP(B56,Language!$B:$E,3,FALSE))</f>
        <v>0.75622138164443564</v>
      </c>
      <c r="R56" t="str">
        <f>VLOOKUP(B56,Language!$AT:$AV,3,FALSE)</f>
        <v>Spanish or Spanish Creole</v>
      </c>
      <c r="S56" s="27">
        <f t="shared" si="6"/>
        <v>0.24377861835556436</v>
      </c>
      <c r="T56" s="33">
        <f>VLOOKUP(B56,Employment!$B:$E,4,FALSE)</f>
        <v>7.0000000000000007E-2</v>
      </c>
      <c r="U56" s="33">
        <f>VLOOKUP(B56,Poverty!$B:$E,4,FALSE)</f>
        <v>3.2000000000000001E-2</v>
      </c>
      <c r="V56" s="33">
        <f>VLOOKUP(B56,'Public Assistance'!$B:$F,5,FALSE)</f>
        <v>1.9055509527754765E-2</v>
      </c>
      <c r="W56" s="21">
        <f>VLOOKUP(B56,'Median Income'!$B:$E,4,FALSE)</f>
        <v>112083</v>
      </c>
      <c r="X56" s="1">
        <f>VLOOKUP(B56,'Foreign Born'!$A:$E,5,FALSE)</f>
        <v>0.17296484301560444</v>
      </c>
      <c r="Y56">
        <f>VLOOKUP($B56,'Place of Foreign Born'!$B:$AG,3,FALSE)</f>
        <v>1840</v>
      </c>
      <c r="Z56">
        <f>VLOOKUP($B56,'Place of Foreign Born'!$B:$AG,4,FALSE)</f>
        <v>426</v>
      </c>
      <c r="AA56">
        <f>VLOOKUP($B56,'Place of Foreign Born'!$B:$AG,5,FALSE)</f>
        <v>92</v>
      </c>
      <c r="AB56">
        <f>VLOOKUP($B56,'Place of Foreign Born'!$B:$AG,6,FALSE)</f>
        <v>27</v>
      </c>
      <c r="AC56">
        <f>VLOOKUP($B56,'Place of Foreign Born'!$B:$AG,7,FALSE)</f>
        <v>185</v>
      </c>
      <c r="AD56">
        <f>VLOOKUP($B56,'Place of Foreign Born'!$B:$AG,8,FALSE)</f>
        <v>115</v>
      </c>
      <c r="AE56">
        <f>VLOOKUP($B56,'Place of Foreign Born'!$B:$AG,9,FALSE)</f>
        <v>7</v>
      </c>
      <c r="AF56" s="1">
        <f t="shared" si="7"/>
        <v>0.23152173913043478</v>
      </c>
      <c r="AG56">
        <f>VLOOKUP($B56,'Place of Foreign Born'!$B:$AG,10,FALSE)</f>
        <v>857</v>
      </c>
      <c r="AH56">
        <f>VLOOKUP($B56,'Place of Foreign Born'!$B:$AG,11,FALSE)</f>
        <v>348</v>
      </c>
      <c r="AI56">
        <f>VLOOKUP($B56,'Place of Foreign Born'!$B:$AG,12,FALSE)</f>
        <v>466</v>
      </c>
      <c r="AJ56">
        <f>VLOOKUP($B56,'Place of Foreign Born'!$B:$AG,13,FALSE)</f>
        <v>33</v>
      </c>
      <c r="AK56">
        <f>VLOOKUP($B56,'Place of Foreign Born'!$B:$AG,14,FALSE)</f>
        <v>10</v>
      </c>
      <c r="AL56">
        <f>VLOOKUP($B56,'Place of Foreign Born'!$B:$AG,15,FALSE)</f>
        <v>0</v>
      </c>
      <c r="AM56" s="1">
        <f t="shared" si="8"/>
        <v>0.46576086956521739</v>
      </c>
      <c r="AN56">
        <f>VLOOKUP($B56,'Place of Foreign Born'!$B:$AG,16,FALSE)</f>
        <v>0</v>
      </c>
      <c r="AO56">
        <f>VLOOKUP($B56,'Place of Foreign Born'!$B:$AG,17,FALSE)</f>
        <v>0</v>
      </c>
      <c r="AP56">
        <f>VLOOKUP($B56,'Place of Foreign Born'!$B:$AG,18,FALSE)</f>
        <v>0</v>
      </c>
      <c r="AQ56">
        <f>VLOOKUP($B56,'Place of Foreign Born'!$B:$AG,19,FALSE)</f>
        <v>0</v>
      </c>
      <c r="AR56">
        <f>VLOOKUP($B56,'Place of Foreign Born'!$B:$AG,20,FALSE)</f>
        <v>0</v>
      </c>
      <c r="AS56">
        <f>VLOOKUP($B56,'Place of Foreign Born'!$B:$AG,21,FALSE)</f>
        <v>0</v>
      </c>
      <c r="AT56">
        <f>VLOOKUP($B56,'Place of Foreign Born'!$B:$AG,22,FALSE)</f>
        <v>0</v>
      </c>
      <c r="AU56" s="1">
        <f t="shared" si="9"/>
        <v>0</v>
      </c>
      <c r="AV56">
        <f>VLOOKUP($B56,'Place of Foreign Born'!$B:$AG,23,FALSE)</f>
        <v>0</v>
      </c>
      <c r="AW56">
        <f>VLOOKUP($B56,'Place of Foreign Born'!$B:$AG,24,FALSE)</f>
        <v>0</v>
      </c>
      <c r="AX56">
        <f>VLOOKUP($B56,'Place of Foreign Born'!$B:$AG,25,FALSE)</f>
        <v>0</v>
      </c>
      <c r="AY56">
        <f>VLOOKUP($B56,'Place of Foreign Born'!$B:$AG,26,FALSE)</f>
        <v>0</v>
      </c>
      <c r="AZ56" s="1">
        <f t="shared" si="10"/>
        <v>0</v>
      </c>
      <c r="BA56">
        <f>VLOOKUP($B56,'Place of Foreign Born'!$B:$AG,27,FALSE)</f>
        <v>557</v>
      </c>
      <c r="BB56">
        <f>VLOOKUP($B56,'Place of Foreign Born'!$B:$AG,28,FALSE)</f>
        <v>531</v>
      </c>
      <c r="BC56">
        <f>VLOOKUP($B56,'Place of Foreign Born'!$B:$AG,29,FALSE)</f>
        <v>51</v>
      </c>
      <c r="BD56">
        <f>VLOOKUP($B56,'Place of Foreign Born'!$B:$AG,30,FALSE)</f>
        <v>41</v>
      </c>
      <c r="BE56">
        <f>VLOOKUP($B56,'Place of Foreign Born'!$B:$AG,31,FALSE)</f>
        <v>439</v>
      </c>
      <c r="BF56">
        <f>VLOOKUP($B56,'Place of Foreign Born'!$B:$AG,32,FALSE)</f>
        <v>26</v>
      </c>
      <c r="BG56" s="1">
        <f t="shared" si="11"/>
        <v>0.30271739130434783</v>
      </c>
    </row>
    <row r="57" spans="1:59" x14ac:dyDescent="0.25">
      <c r="A57" t="str">
        <f>VLOOKUP(B57,'List of ZIP Codes'!$A:$C,2,FALSE)</f>
        <v>Nassau</v>
      </c>
      <c r="B57">
        <v>11598</v>
      </c>
      <c r="C57">
        <f>VLOOKUP(B57,'Total Population'!$B:$D,3,FALSE)</f>
        <v>12927</v>
      </c>
      <c r="D57" s="1">
        <f>VLOOKUP(B57,Race!$B:$Q,5,FALSE)</f>
        <v>0.93509708362342381</v>
      </c>
      <c r="E57" s="1">
        <f>VLOOKUP(B57,Race!$B:$Q,7,FALSE)</f>
        <v>2.1505376344086023E-2</v>
      </c>
      <c r="F57" s="1">
        <f>VLOOKUP(B57,Race!$B:$Q,9,FALSE)</f>
        <v>0</v>
      </c>
      <c r="G57" s="1">
        <f>VLOOKUP(B57,Race!$B:$Q,11,FALSE)</f>
        <v>1.9880869497950027E-2</v>
      </c>
      <c r="H57" s="1">
        <f>VLOOKUP(B57,Race!$B:$Q,13,FALSE)</f>
        <v>0</v>
      </c>
      <c r="I57" s="1">
        <f>VLOOKUP(B57,Race!$B:$Q,16,FALSE)</f>
        <v>2.351667053454011E-2</v>
      </c>
      <c r="J57" s="27">
        <f>VLOOKUP(B57,Ethnicity!$B:$H,5,FALSE)</f>
        <v>0.94863464067455716</v>
      </c>
      <c r="K57" s="1">
        <f>VLOOKUP(B57,Ethnicity!$B:$H,7,FALSE)</f>
        <v>5.1365359325442873E-2</v>
      </c>
      <c r="L57" s="44">
        <f>VLOOKUP($B57,'Median Age'!$B:$F,3,FALSE)</f>
        <v>38.799999999999997</v>
      </c>
      <c r="M57" s="44">
        <f>VLOOKUP($B57,'Median Age'!$B:$F,4,FALSE)</f>
        <v>35</v>
      </c>
      <c r="N57" s="44">
        <f>VLOOKUP($B57,'Median Age'!$B:$F,5,FALSE)</f>
        <v>40.4</v>
      </c>
      <c r="O57" s="1">
        <f>VLOOKUP($B57,Education!$B:$F,3,FALSE)</f>
        <v>0.95599999999999996</v>
      </c>
      <c r="P57" s="1">
        <f>VLOOKUP($B57,Education!$B:$F,4,FALSE)</f>
        <v>4.4000000000000039E-2</v>
      </c>
      <c r="Q57" s="1">
        <f>(VLOOKUP(B57,Language!$B:$E,4,FALSE)/VLOOKUP(B57,Language!$B:$E,3,FALSE))</f>
        <v>0.80216779745159694</v>
      </c>
      <c r="R57" t="str">
        <f>VLOOKUP(B57,Language!$AT:$AV,3,FALSE)</f>
        <v>Hebrew</v>
      </c>
      <c r="S57" s="27">
        <f t="shared" si="6"/>
        <v>0.19783220254840306</v>
      </c>
      <c r="T57" s="33">
        <f>VLOOKUP(B57,Employment!$B:$E,4,FALSE)</f>
        <v>5.2000000000000005E-2</v>
      </c>
      <c r="U57" s="33">
        <f>VLOOKUP(B57,Poverty!$B:$E,4,FALSE)</f>
        <v>7.9000000000000001E-2</v>
      </c>
      <c r="V57" s="33">
        <f>VLOOKUP(B57,'Public Assistance'!$B:$F,5,FALSE)</f>
        <v>2.4074074074074074E-2</v>
      </c>
      <c r="W57" s="21">
        <f>VLOOKUP(B57,'Median Income'!$B:$E,4,FALSE)</f>
        <v>129100</v>
      </c>
      <c r="X57" s="1">
        <f>VLOOKUP(B57,'Foreign Born'!$A:$E,5,FALSE)</f>
        <v>0.10868724375338439</v>
      </c>
      <c r="Y57">
        <f>VLOOKUP($B57,'Place of Foreign Born'!$B:$AG,3,FALSE)</f>
        <v>1405</v>
      </c>
      <c r="Z57">
        <f>VLOOKUP($B57,'Place of Foreign Born'!$B:$AG,4,FALSE)</f>
        <v>401</v>
      </c>
      <c r="AA57">
        <f>VLOOKUP($B57,'Place of Foreign Born'!$B:$AG,5,FALSE)</f>
        <v>35</v>
      </c>
      <c r="AB57">
        <f>VLOOKUP($B57,'Place of Foreign Born'!$B:$AG,6,FALSE)</f>
        <v>93</v>
      </c>
      <c r="AC57">
        <f>VLOOKUP($B57,'Place of Foreign Born'!$B:$AG,7,FALSE)</f>
        <v>26</v>
      </c>
      <c r="AD57">
        <f>VLOOKUP($B57,'Place of Foreign Born'!$B:$AG,8,FALSE)</f>
        <v>247</v>
      </c>
      <c r="AE57">
        <f>VLOOKUP($B57,'Place of Foreign Born'!$B:$AG,9,FALSE)</f>
        <v>0</v>
      </c>
      <c r="AF57" s="1">
        <f t="shared" si="7"/>
        <v>0.28540925266903916</v>
      </c>
      <c r="AG57">
        <f>VLOOKUP($B57,'Place of Foreign Born'!$B:$AG,10,FALSE)</f>
        <v>510</v>
      </c>
      <c r="AH57">
        <f>VLOOKUP($B57,'Place of Foreign Born'!$B:$AG,11,FALSE)</f>
        <v>19</v>
      </c>
      <c r="AI57">
        <f>VLOOKUP($B57,'Place of Foreign Born'!$B:$AG,12,FALSE)</f>
        <v>188</v>
      </c>
      <c r="AJ57">
        <f>VLOOKUP($B57,'Place of Foreign Born'!$B:$AG,13,FALSE)</f>
        <v>119</v>
      </c>
      <c r="AK57">
        <f>VLOOKUP($B57,'Place of Foreign Born'!$B:$AG,14,FALSE)</f>
        <v>184</v>
      </c>
      <c r="AL57">
        <f>VLOOKUP($B57,'Place of Foreign Born'!$B:$AG,15,FALSE)</f>
        <v>0</v>
      </c>
      <c r="AM57" s="1">
        <f t="shared" si="8"/>
        <v>0.36298932384341637</v>
      </c>
      <c r="AN57">
        <f>VLOOKUP($B57,'Place of Foreign Born'!$B:$AG,16,FALSE)</f>
        <v>116</v>
      </c>
      <c r="AO57">
        <f>VLOOKUP($B57,'Place of Foreign Born'!$B:$AG,17,FALSE)</f>
        <v>0</v>
      </c>
      <c r="AP57">
        <f>VLOOKUP($B57,'Place of Foreign Born'!$B:$AG,18,FALSE)</f>
        <v>0</v>
      </c>
      <c r="AQ57">
        <f>VLOOKUP($B57,'Place of Foreign Born'!$B:$AG,19,FALSE)</f>
        <v>84</v>
      </c>
      <c r="AR57">
        <f>VLOOKUP($B57,'Place of Foreign Born'!$B:$AG,20,FALSE)</f>
        <v>1</v>
      </c>
      <c r="AS57">
        <f>VLOOKUP($B57,'Place of Foreign Born'!$B:$AG,21,FALSE)</f>
        <v>31</v>
      </c>
      <c r="AT57">
        <f>VLOOKUP($B57,'Place of Foreign Born'!$B:$AG,22,FALSE)</f>
        <v>0</v>
      </c>
      <c r="AU57" s="1">
        <f t="shared" si="9"/>
        <v>8.2562277580071175E-2</v>
      </c>
      <c r="AV57">
        <f>VLOOKUP($B57,'Place of Foreign Born'!$B:$AG,23,FALSE)</f>
        <v>0</v>
      </c>
      <c r="AW57">
        <f>VLOOKUP($B57,'Place of Foreign Born'!$B:$AG,24,FALSE)</f>
        <v>0</v>
      </c>
      <c r="AX57">
        <f>VLOOKUP($B57,'Place of Foreign Born'!$B:$AG,25,FALSE)</f>
        <v>0</v>
      </c>
      <c r="AY57">
        <f>VLOOKUP($B57,'Place of Foreign Born'!$B:$AG,26,FALSE)</f>
        <v>0</v>
      </c>
      <c r="AZ57" s="1">
        <f t="shared" si="10"/>
        <v>0</v>
      </c>
      <c r="BA57">
        <f>VLOOKUP($B57,'Place of Foreign Born'!$B:$AG,27,FALSE)</f>
        <v>378</v>
      </c>
      <c r="BB57">
        <f>VLOOKUP($B57,'Place of Foreign Born'!$B:$AG,28,FALSE)</f>
        <v>368</v>
      </c>
      <c r="BC57">
        <f>VLOOKUP($B57,'Place of Foreign Born'!$B:$AG,29,FALSE)</f>
        <v>94</v>
      </c>
      <c r="BD57">
        <f>VLOOKUP($B57,'Place of Foreign Born'!$B:$AG,30,FALSE)</f>
        <v>129</v>
      </c>
      <c r="BE57">
        <f>VLOOKUP($B57,'Place of Foreign Born'!$B:$AG,31,FALSE)</f>
        <v>145</v>
      </c>
      <c r="BF57">
        <f>VLOOKUP($B57,'Place of Foreign Born'!$B:$AG,32,FALSE)</f>
        <v>10</v>
      </c>
      <c r="BG57" s="1">
        <f t="shared" si="11"/>
        <v>0.2690391459074733</v>
      </c>
    </row>
    <row r="58" spans="1:59" x14ac:dyDescent="0.25">
      <c r="A58" t="str">
        <f>VLOOKUP(B58,'List of ZIP Codes'!$A:$C,2,FALSE)</f>
        <v>Suffolk</v>
      </c>
      <c r="B58">
        <v>11701</v>
      </c>
      <c r="C58">
        <f>VLOOKUP(B58,'Total Population'!$B:$D,3,FALSE)</f>
        <v>27423</v>
      </c>
      <c r="D58" s="1">
        <f>VLOOKUP(B58,Race!$B:$Q,5,FALSE)</f>
        <v>0.44039674725595301</v>
      </c>
      <c r="E58" s="1">
        <f>VLOOKUP(B58,Race!$B:$Q,7,FALSE)</f>
        <v>0.38329139773183096</v>
      </c>
      <c r="F58" s="1">
        <f>VLOOKUP(B58,Race!$B:$Q,9,FALSE)</f>
        <v>2.2608759070852935E-3</v>
      </c>
      <c r="G58" s="1">
        <f>VLOOKUP(B58,Race!$B:$Q,11,FALSE)</f>
        <v>1.4221638770375232E-2</v>
      </c>
      <c r="H58" s="1">
        <f>VLOOKUP(B58,Race!$B:$Q,13,FALSE)</f>
        <v>0</v>
      </c>
      <c r="I58" s="1">
        <f>VLOOKUP(B58,Race!$B:$Q,16,FALSE)</f>
        <v>0.15982934033475549</v>
      </c>
      <c r="J58" s="27">
        <f>VLOOKUP(B58,Ethnicity!$B:$H,5,FALSE)</f>
        <v>0.73846770958684316</v>
      </c>
      <c r="K58" s="1">
        <f>VLOOKUP(B58,Ethnicity!$B:$H,7,FALSE)</f>
        <v>0.26153229041315684</v>
      </c>
      <c r="L58" s="44">
        <f>VLOOKUP($B58,'Median Age'!$B:$F,3,FALSE)</f>
        <v>40.1</v>
      </c>
      <c r="M58" s="44">
        <f>VLOOKUP($B58,'Median Age'!$B:$F,4,FALSE)</f>
        <v>36.299999999999997</v>
      </c>
      <c r="N58" s="44">
        <f>VLOOKUP($B58,'Median Age'!$B:$F,5,FALSE)</f>
        <v>43.6</v>
      </c>
      <c r="O58" s="1">
        <f>VLOOKUP($B58,Education!$B:$F,3,FALSE)</f>
        <v>0.83099999999999996</v>
      </c>
      <c r="P58" s="1">
        <f>VLOOKUP($B58,Education!$B:$F,4,FALSE)</f>
        <v>0.16900000000000004</v>
      </c>
      <c r="Q58" s="1">
        <f>(VLOOKUP(B58,Language!$B:$E,4,FALSE)/VLOOKUP(B58,Language!$B:$E,3,FALSE))</f>
        <v>0.73003163691754869</v>
      </c>
      <c r="R58" t="str">
        <f>VLOOKUP(B58,Language!$AT:$AV,3,FALSE)</f>
        <v>Spanish or Spanish Creole</v>
      </c>
      <c r="S58" s="27">
        <f t="shared" si="6"/>
        <v>0.26996836308245131</v>
      </c>
      <c r="T58" s="33">
        <f>VLOOKUP(B58,Employment!$B:$E,4,FALSE)</f>
        <v>5.7000000000000002E-2</v>
      </c>
      <c r="U58" s="33">
        <f>VLOOKUP(B58,Poverty!$B:$E,4,FALSE)</f>
        <v>9.5000000000000001E-2</v>
      </c>
      <c r="V58" s="33">
        <f>VLOOKUP(B58,'Public Assistance'!$B:$F,5,FALSE)</f>
        <v>9.7156398104265407E-2</v>
      </c>
      <c r="W58" s="21">
        <f>VLOOKUP(B58,'Median Income'!$B:$E,4,FALSE)</f>
        <v>71632</v>
      </c>
      <c r="X58" s="1">
        <f>VLOOKUP(B58,'Foreign Born'!$A:$E,5,FALSE)</f>
        <v>0.23064580826313677</v>
      </c>
      <c r="Y58">
        <f>VLOOKUP($B58,'Place of Foreign Born'!$B:$AG,3,FALSE)</f>
        <v>6325</v>
      </c>
      <c r="Z58">
        <f>VLOOKUP($B58,'Place of Foreign Born'!$B:$AG,4,FALSE)</f>
        <v>276</v>
      </c>
      <c r="AA58">
        <f>VLOOKUP($B58,'Place of Foreign Born'!$B:$AG,5,FALSE)</f>
        <v>102</v>
      </c>
      <c r="AB58">
        <f>VLOOKUP($B58,'Place of Foreign Born'!$B:$AG,6,FALSE)</f>
        <v>19</v>
      </c>
      <c r="AC58">
        <f>VLOOKUP($B58,'Place of Foreign Born'!$B:$AG,7,FALSE)</f>
        <v>48</v>
      </c>
      <c r="AD58">
        <f>VLOOKUP($B58,'Place of Foreign Born'!$B:$AG,8,FALSE)</f>
        <v>107</v>
      </c>
      <c r="AE58">
        <f>VLOOKUP($B58,'Place of Foreign Born'!$B:$AG,9,FALSE)</f>
        <v>0</v>
      </c>
      <c r="AF58" s="1">
        <f t="shared" si="7"/>
        <v>4.363636363636364E-2</v>
      </c>
      <c r="AG58">
        <f>VLOOKUP($B58,'Place of Foreign Born'!$B:$AG,10,FALSE)</f>
        <v>271</v>
      </c>
      <c r="AH58">
        <f>VLOOKUP($B58,'Place of Foreign Born'!$B:$AG,11,FALSE)</f>
        <v>161</v>
      </c>
      <c r="AI58">
        <f>VLOOKUP($B58,'Place of Foreign Born'!$B:$AG,12,FALSE)</f>
        <v>76</v>
      </c>
      <c r="AJ58">
        <f>VLOOKUP($B58,'Place of Foreign Born'!$B:$AG,13,FALSE)</f>
        <v>0</v>
      </c>
      <c r="AK58">
        <f>VLOOKUP($B58,'Place of Foreign Born'!$B:$AG,14,FALSE)</f>
        <v>34</v>
      </c>
      <c r="AL58">
        <f>VLOOKUP($B58,'Place of Foreign Born'!$B:$AG,15,FALSE)</f>
        <v>0</v>
      </c>
      <c r="AM58" s="1">
        <f t="shared" si="8"/>
        <v>4.2845849802371543E-2</v>
      </c>
      <c r="AN58">
        <f>VLOOKUP($B58,'Place of Foreign Born'!$B:$AG,16,FALSE)</f>
        <v>27</v>
      </c>
      <c r="AO58">
        <f>VLOOKUP($B58,'Place of Foreign Born'!$B:$AG,17,FALSE)</f>
        <v>4</v>
      </c>
      <c r="AP58">
        <f>VLOOKUP($B58,'Place of Foreign Born'!$B:$AG,18,FALSE)</f>
        <v>0</v>
      </c>
      <c r="AQ58">
        <f>VLOOKUP($B58,'Place of Foreign Born'!$B:$AG,19,FALSE)</f>
        <v>6</v>
      </c>
      <c r="AR58">
        <f>VLOOKUP($B58,'Place of Foreign Born'!$B:$AG,20,FALSE)</f>
        <v>0</v>
      </c>
      <c r="AS58">
        <f>VLOOKUP($B58,'Place of Foreign Born'!$B:$AG,21,FALSE)</f>
        <v>0</v>
      </c>
      <c r="AT58">
        <f>VLOOKUP($B58,'Place of Foreign Born'!$B:$AG,22,FALSE)</f>
        <v>17</v>
      </c>
      <c r="AU58" s="1">
        <f t="shared" si="9"/>
        <v>4.2687747035573126E-3</v>
      </c>
      <c r="AV58">
        <f>VLOOKUP($B58,'Place of Foreign Born'!$B:$AG,23,FALSE)</f>
        <v>9</v>
      </c>
      <c r="AW58">
        <f>VLOOKUP($B58,'Place of Foreign Born'!$B:$AG,24,FALSE)</f>
        <v>9</v>
      </c>
      <c r="AX58">
        <f>VLOOKUP($B58,'Place of Foreign Born'!$B:$AG,25,FALSE)</f>
        <v>0</v>
      </c>
      <c r="AY58">
        <f>VLOOKUP($B58,'Place of Foreign Born'!$B:$AG,26,FALSE)</f>
        <v>0</v>
      </c>
      <c r="AZ58" s="1">
        <f t="shared" si="10"/>
        <v>1.4229249011857706E-3</v>
      </c>
      <c r="BA58">
        <f>VLOOKUP($B58,'Place of Foreign Born'!$B:$AG,27,FALSE)</f>
        <v>5742</v>
      </c>
      <c r="BB58">
        <f>VLOOKUP($B58,'Place of Foreign Born'!$B:$AG,28,FALSE)</f>
        <v>5742</v>
      </c>
      <c r="BC58">
        <f>VLOOKUP($B58,'Place of Foreign Born'!$B:$AG,29,FALSE)</f>
        <v>2926</v>
      </c>
      <c r="BD58">
        <f>VLOOKUP($B58,'Place of Foreign Born'!$B:$AG,30,FALSE)</f>
        <v>2119</v>
      </c>
      <c r="BE58">
        <f>VLOOKUP($B58,'Place of Foreign Born'!$B:$AG,31,FALSE)</f>
        <v>697</v>
      </c>
      <c r="BF58">
        <f>VLOOKUP($B58,'Place of Foreign Born'!$B:$AG,32,FALSE)</f>
        <v>0</v>
      </c>
      <c r="BG58" s="1">
        <f t="shared" si="11"/>
        <v>0.90782608695652178</v>
      </c>
    </row>
    <row r="59" spans="1:59" x14ac:dyDescent="0.25">
      <c r="A59" t="str">
        <f>VLOOKUP(B59,'List of ZIP Codes'!$A:$C,2,FALSE)</f>
        <v>Suffolk</v>
      </c>
      <c r="B59">
        <v>11702</v>
      </c>
      <c r="C59">
        <f>VLOOKUP(B59,'Total Population'!$B:$D,3,FALSE)</f>
        <v>14512</v>
      </c>
      <c r="D59" s="1">
        <f>VLOOKUP(B59,Race!$B:$Q,5,FALSE)</f>
        <v>0.89215821389195149</v>
      </c>
      <c r="E59" s="1">
        <f>VLOOKUP(B59,Race!$B:$Q,7,FALSE)</f>
        <v>1.5848952590959205E-2</v>
      </c>
      <c r="F59" s="1">
        <f>VLOOKUP(B59,Race!$B:$Q,9,FALSE)</f>
        <v>1.2403528114663727E-3</v>
      </c>
      <c r="G59" s="1">
        <f>VLOOKUP(B59,Race!$B:$Q,11,FALSE)</f>
        <v>3.9002205071664832E-2</v>
      </c>
      <c r="H59" s="1">
        <f>VLOOKUP(B59,Race!$B:$Q,13,FALSE)</f>
        <v>0</v>
      </c>
      <c r="I59" s="1">
        <f>VLOOKUP(B59,Race!$B:$Q,16,FALSE)</f>
        <v>5.1750275633958107E-2</v>
      </c>
      <c r="J59" s="27">
        <f>VLOOKUP(B59,Ethnicity!$B:$H,5,FALSE)</f>
        <v>0.91600055126791624</v>
      </c>
      <c r="K59" s="1">
        <f>VLOOKUP(B59,Ethnicity!$B:$H,7,FALSE)</f>
        <v>8.3999448732083787E-2</v>
      </c>
      <c r="L59" s="44">
        <f>VLOOKUP($B59,'Median Age'!$B:$F,3,FALSE)</f>
        <v>43.1</v>
      </c>
      <c r="M59" s="44">
        <f>VLOOKUP($B59,'Median Age'!$B:$F,4,FALSE)</f>
        <v>41.7</v>
      </c>
      <c r="N59" s="44">
        <f>VLOOKUP($B59,'Median Age'!$B:$F,5,FALSE)</f>
        <v>44.5</v>
      </c>
      <c r="O59" s="1">
        <f>VLOOKUP($B59,Education!$B:$F,3,FALSE)</f>
        <v>0.94499999999999995</v>
      </c>
      <c r="P59" s="1">
        <f>VLOOKUP($B59,Education!$B:$F,4,FALSE)</f>
        <v>5.5000000000000049E-2</v>
      </c>
      <c r="Q59" s="1">
        <f>(VLOOKUP(B59,Language!$B:$E,4,FALSE)/VLOOKUP(B59,Language!$B:$E,3,FALSE))</f>
        <v>0.90354999638493239</v>
      </c>
      <c r="R59" t="str">
        <f>VLOOKUP(B59,Language!$AT:$AV,3,FALSE)</f>
        <v>Spanish or Spanish Creole</v>
      </c>
      <c r="S59" s="27">
        <f t="shared" si="6"/>
        <v>9.6450003615067614E-2</v>
      </c>
      <c r="T59" s="33">
        <f>VLOOKUP(B59,Employment!$B:$E,4,FALSE)</f>
        <v>6.4000000000000001E-2</v>
      </c>
      <c r="U59" s="33">
        <f>VLOOKUP(B59,Poverty!$B:$E,4,FALSE)</f>
        <v>3.7999999999999999E-2</v>
      </c>
      <c r="V59" s="33">
        <f>VLOOKUP(B59,'Public Assistance'!$B:$F,5,FALSE)</f>
        <v>3.2479584261321456E-2</v>
      </c>
      <c r="W59" s="21">
        <f>VLOOKUP(B59,'Median Income'!$B:$E,4,FALSE)</f>
        <v>100136</v>
      </c>
      <c r="X59" s="1">
        <f>VLOOKUP(B59,'Foreign Born'!$A:$E,5,FALSE)</f>
        <v>0.10226019845644983</v>
      </c>
      <c r="Y59">
        <f>VLOOKUP($B59,'Place of Foreign Born'!$B:$AG,3,FALSE)</f>
        <v>1484</v>
      </c>
      <c r="Z59">
        <f>VLOOKUP($B59,'Place of Foreign Born'!$B:$AG,4,FALSE)</f>
        <v>371</v>
      </c>
      <c r="AA59">
        <f>VLOOKUP($B59,'Place of Foreign Born'!$B:$AG,5,FALSE)</f>
        <v>164</v>
      </c>
      <c r="AB59">
        <f>VLOOKUP($B59,'Place of Foreign Born'!$B:$AG,6,FALSE)</f>
        <v>24</v>
      </c>
      <c r="AC59">
        <f>VLOOKUP($B59,'Place of Foreign Born'!$B:$AG,7,FALSE)</f>
        <v>54</v>
      </c>
      <c r="AD59">
        <f>VLOOKUP($B59,'Place of Foreign Born'!$B:$AG,8,FALSE)</f>
        <v>129</v>
      </c>
      <c r="AE59">
        <f>VLOOKUP($B59,'Place of Foreign Born'!$B:$AG,9,FALSE)</f>
        <v>0</v>
      </c>
      <c r="AF59" s="1">
        <f t="shared" si="7"/>
        <v>0.25</v>
      </c>
      <c r="AG59">
        <f>VLOOKUP($B59,'Place of Foreign Born'!$B:$AG,10,FALSE)</f>
        <v>456</v>
      </c>
      <c r="AH59">
        <f>VLOOKUP($B59,'Place of Foreign Born'!$B:$AG,11,FALSE)</f>
        <v>160</v>
      </c>
      <c r="AI59">
        <f>VLOOKUP($B59,'Place of Foreign Born'!$B:$AG,12,FALSE)</f>
        <v>171</v>
      </c>
      <c r="AJ59">
        <f>VLOOKUP($B59,'Place of Foreign Born'!$B:$AG,13,FALSE)</f>
        <v>118</v>
      </c>
      <c r="AK59">
        <f>VLOOKUP($B59,'Place of Foreign Born'!$B:$AG,14,FALSE)</f>
        <v>7</v>
      </c>
      <c r="AL59">
        <f>VLOOKUP($B59,'Place of Foreign Born'!$B:$AG,15,FALSE)</f>
        <v>0</v>
      </c>
      <c r="AM59" s="1">
        <f t="shared" si="8"/>
        <v>0.30727762803234504</v>
      </c>
      <c r="AN59">
        <f>VLOOKUP($B59,'Place of Foreign Born'!$B:$AG,16,FALSE)</f>
        <v>45</v>
      </c>
      <c r="AO59">
        <f>VLOOKUP($B59,'Place of Foreign Born'!$B:$AG,17,FALSE)</f>
        <v>0</v>
      </c>
      <c r="AP59">
        <f>VLOOKUP($B59,'Place of Foreign Born'!$B:$AG,18,FALSE)</f>
        <v>0</v>
      </c>
      <c r="AQ59">
        <f>VLOOKUP($B59,'Place of Foreign Born'!$B:$AG,19,FALSE)</f>
        <v>4</v>
      </c>
      <c r="AR59">
        <f>VLOOKUP($B59,'Place of Foreign Born'!$B:$AG,20,FALSE)</f>
        <v>41</v>
      </c>
      <c r="AS59">
        <f>VLOOKUP($B59,'Place of Foreign Born'!$B:$AG,21,FALSE)</f>
        <v>0</v>
      </c>
      <c r="AT59">
        <f>VLOOKUP($B59,'Place of Foreign Born'!$B:$AG,22,FALSE)</f>
        <v>0</v>
      </c>
      <c r="AU59" s="1">
        <f t="shared" si="9"/>
        <v>3.0323450134770891E-2</v>
      </c>
      <c r="AV59">
        <f>VLOOKUP($B59,'Place of Foreign Born'!$B:$AG,23,FALSE)</f>
        <v>0</v>
      </c>
      <c r="AW59">
        <f>VLOOKUP($B59,'Place of Foreign Born'!$B:$AG,24,FALSE)</f>
        <v>0</v>
      </c>
      <c r="AX59">
        <f>VLOOKUP($B59,'Place of Foreign Born'!$B:$AG,25,FALSE)</f>
        <v>0</v>
      </c>
      <c r="AY59">
        <f>VLOOKUP($B59,'Place of Foreign Born'!$B:$AG,26,FALSE)</f>
        <v>0</v>
      </c>
      <c r="AZ59" s="1">
        <f t="shared" si="10"/>
        <v>0</v>
      </c>
      <c r="BA59">
        <f>VLOOKUP($B59,'Place of Foreign Born'!$B:$AG,27,FALSE)</f>
        <v>612</v>
      </c>
      <c r="BB59">
        <f>VLOOKUP($B59,'Place of Foreign Born'!$B:$AG,28,FALSE)</f>
        <v>609</v>
      </c>
      <c r="BC59">
        <f>VLOOKUP($B59,'Place of Foreign Born'!$B:$AG,29,FALSE)</f>
        <v>193</v>
      </c>
      <c r="BD59">
        <f>VLOOKUP($B59,'Place of Foreign Born'!$B:$AG,30,FALSE)</f>
        <v>165</v>
      </c>
      <c r="BE59">
        <f>VLOOKUP($B59,'Place of Foreign Born'!$B:$AG,31,FALSE)</f>
        <v>251</v>
      </c>
      <c r="BF59">
        <f>VLOOKUP($B59,'Place of Foreign Born'!$B:$AG,32,FALSE)</f>
        <v>3</v>
      </c>
      <c r="BG59" s="1">
        <f t="shared" si="11"/>
        <v>0.41239892183288412</v>
      </c>
    </row>
    <row r="60" spans="1:59" x14ac:dyDescent="0.25">
      <c r="A60" t="str">
        <f>VLOOKUP(B60,'List of ZIP Codes'!$A:$C,2,FALSE)</f>
        <v>Suffolk</v>
      </c>
      <c r="B60">
        <v>11703</v>
      </c>
      <c r="C60">
        <f>VLOOKUP(B60,'Total Population'!$B:$D,3,FALSE)</f>
        <v>16249</v>
      </c>
      <c r="D60" s="1">
        <f>VLOOKUP(B60,Race!$B:$Q,5,FALSE)</f>
        <v>0.83469751984737517</v>
      </c>
      <c r="E60" s="1">
        <f>VLOOKUP(B60,Race!$B:$Q,7,FALSE)</f>
        <v>7.9020247399839996E-2</v>
      </c>
      <c r="F60" s="1">
        <f>VLOOKUP(B60,Race!$B:$Q,9,FALSE)</f>
        <v>0</v>
      </c>
      <c r="G60" s="1">
        <f>VLOOKUP(B60,Race!$B:$Q,11,FALSE)</f>
        <v>2.270908979014093E-2</v>
      </c>
      <c r="H60" s="1">
        <f>VLOOKUP(B60,Race!$B:$Q,13,FALSE)</f>
        <v>0</v>
      </c>
      <c r="I60" s="1">
        <f>VLOOKUP(B60,Race!$B:$Q,16,FALSE)</f>
        <v>6.3573142962643853E-2</v>
      </c>
      <c r="J60" s="27">
        <f>VLOOKUP(B60,Ethnicity!$B:$H,5,FALSE)</f>
        <v>0.86196073604529511</v>
      </c>
      <c r="K60" s="1">
        <f>VLOOKUP(B60,Ethnicity!$B:$H,7,FALSE)</f>
        <v>0.13803926395470489</v>
      </c>
      <c r="L60" s="44">
        <f>VLOOKUP($B60,'Median Age'!$B:$F,3,FALSE)</f>
        <v>40.1</v>
      </c>
      <c r="M60" s="44">
        <f>VLOOKUP($B60,'Median Age'!$B:$F,4,FALSE)</f>
        <v>39.4</v>
      </c>
      <c r="N60" s="44">
        <f>VLOOKUP($B60,'Median Age'!$B:$F,5,FALSE)</f>
        <v>40.799999999999997</v>
      </c>
      <c r="O60" s="1">
        <f>VLOOKUP($B60,Education!$B:$F,3,FALSE)</f>
        <v>0.94200000000000006</v>
      </c>
      <c r="P60" s="1">
        <f>VLOOKUP($B60,Education!$B:$F,4,FALSE)</f>
        <v>5.799999999999994E-2</v>
      </c>
      <c r="Q60" s="1">
        <f>(VLOOKUP(B60,Language!$B:$E,4,FALSE)/VLOOKUP(B60,Language!$B:$E,3,FALSE))</f>
        <v>0.83777966212249688</v>
      </c>
      <c r="R60" t="str">
        <f>VLOOKUP(B60,Language!$AT:$AV,3,FALSE)</f>
        <v>Spanish or Spanish Creole</v>
      </c>
      <c r="S60" s="27">
        <f t="shared" si="6"/>
        <v>0.16222033787750312</v>
      </c>
      <c r="T60" s="33">
        <f>VLOOKUP(B60,Employment!$B:$E,4,FALSE)</f>
        <v>7.2999999999999995E-2</v>
      </c>
      <c r="U60" s="33">
        <f>VLOOKUP(B60,Poverty!$B:$E,4,FALSE)</f>
        <v>4.8000000000000001E-2</v>
      </c>
      <c r="V60" s="33">
        <f>VLOOKUP(B60,'Public Assistance'!$B:$F,5,FALSE)</f>
        <v>3.144541718777917E-2</v>
      </c>
      <c r="W60" s="21">
        <f>VLOOKUP(B60,'Median Income'!$B:$E,4,FALSE)</f>
        <v>89655</v>
      </c>
      <c r="X60" s="1">
        <f>VLOOKUP(B60,'Foreign Born'!$A:$E,5,FALSE)</f>
        <v>0.12123823004492584</v>
      </c>
      <c r="Y60">
        <f>VLOOKUP($B60,'Place of Foreign Born'!$B:$AG,3,FALSE)</f>
        <v>1970</v>
      </c>
      <c r="Z60">
        <f>VLOOKUP($B60,'Place of Foreign Born'!$B:$AG,4,FALSE)</f>
        <v>496</v>
      </c>
      <c r="AA60">
        <f>VLOOKUP($B60,'Place of Foreign Born'!$B:$AG,5,FALSE)</f>
        <v>54</v>
      </c>
      <c r="AB60">
        <f>VLOOKUP($B60,'Place of Foreign Born'!$B:$AG,6,FALSE)</f>
        <v>79</v>
      </c>
      <c r="AC60">
        <f>VLOOKUP($B60,'Place of Foreign Born'!$B:$AG,7,FALSE)</f>
        <v>142</v>
      </c>
      <c r="AD60">
        <f>VLOOKUP($B60,'Place of Foreign Born'!$B:$AG,8,FALSE)</f>
        <v>221</v>
      </c>
      <c r="AE60">
        <f>VLOOKUP($B60,'Place of Foreign Born'!$B:$AG,9,FALSE)</f>
        <v>0</v>
      </c>
      <c r="AF60" s="1">
        <f t="shared" si="7"/>
        <v>0.2517766497461929</v>
      </c>
      <c r="AG60">
        <f>VLOOKUP($B60,'Place of Foreign Born'!$B:$AG,10,FALSE)</f>
        <v>463</v>
      </c>
      <c r="AH60">
        <f>VLOOKUP($B60,'Place of Foreign Born'!$B:$AG,11,FALSE)</f>
        <v>89</v>
      </c>
      <c r="AI60">
        <f>VLOOKUP($B60,'Place of Foreign Born'!$B:$AG,12,FALSE)</f>
        <v>113</v>
      </c>
      <c r="AJ60">
        <f>VLOOKUP($B60,'Place of Foreign Born'!$B:$AG,13,FALSE)</f>
        <v>127</v>
      </c>
      <c r="AK60">
        <f>VLOOKUP($B60,'Place of Foreign Born'!$B:$AG,14,FALSE)</f>
        <v>134</v>
      </c>
      <c r="AL60">
        <f>VLOOKUP($B60,'Place of Foreign Born'!$B:$AG,15,FALSE)</f>
        <v>0</v>
      </c>
      <c r="AM60" s="1">
        <f t="shared" si="8"/>
        <v>0.2350253807106599</v>
      </c>
      <c r="AN60">
        <f>VLOOKUP($B60,'Place of Foreign Born'!$B:$AG,16,FALSE)</f>
        <v>91</v>
      </c>
      <c r="AO60">
        <f>VLOOKUP($B60,'Place of Foreign Born'!$B:$AG,17,FALSE)</f>
        <v>30</v>
      </c>
      <c r="AP60">
        <f>VLOOKUP($B60,'Place of Foreign Born'!$B:$AG,18,FALSE)</f>
        <v>0</v>
      </c>
      <c r="AQ60">
        <f>VLOOKUP($B60,'Place of Foreign Born'!$B:$AG,19,FALSE)</f>
        <v>17</v>
      </c>
      <c r="AR60">
        <f>VLOOKUP($B60,'Place of Foreign Born'!$B:$AG,20,FALSE)</f>
        <v>0</v>
      </c>
      <c r="AS60">
        <f>VLOOKUP($B60,'Place of Foreign Born'!$B:$AG,21,FALSE)</f>
        <v>44</v>
      </c>
      <c r="AT60">
        <f>VLOOKUP($B60,'Place of Foreign Born'!$B:$AG,22,FALSE)</f>
        <v>0</v>
      </c>
      <c r="AU60" s="1">
        <f t="shared" si="9"/>
        <v>4.6192893401015227E-2</v>
      </c>
      <c r="AV60">
        <f>VLOOKUP($B60,'Place of Foreign Born'!$B:$AG,23,FALSE)</f>
        <v>9</v>
      </c>
      <c r="AW60">
        <f>VLOOKUP($B60,'Place of Foreign Born'!$B:$AG,24,FALSE)</f>
        <v>9</v>
      </c>
      <c r="AX60">
        <f>VLOOKUP($B60,'Place of Foreign Born'!$B:$AG,25,FALSE)</f>
        <v>0</v>
      </c>
      <c r="AY60">
        <f>VLOOKUP($B60,'Place of Foreign Born'!$B:$AG,26,FALSE)</f>
        <v>0</v>
      </c>
      <c r="AZ60" s="1">
        <f t="shared" si="10"/>
        <v>4.5685279187817262E-3</v>
      </c>
      <c r="BA60">
        <f>VLOOKUP($B60,'Place of Foreign Born'!$B:$AG,27,FALSE)</f>
        <v>911</v>
      </c>
      <c r="BB60">
        <f>VLOOKUP($B60,'Place of Foreign Born'!$B:$AG,28,FALSE)</f>
        <v>873</v>
      </c>
      <c r="BC60">
        <f>VLOOKUP($B60,'Place of Foreign Born'!$B:$AG,29,FALSE)</f>
        <v>279</v>
      </c>
      <c r="BD60">
        <f>VLOOKUP($B60,'Place of Foreign Born'!$B:$AG,30,FALSE)</f>
        <v>103</v>
      </c>
      <c r="BE60">
        <f>VLOOKUP($B60,'Place of Foreign Born'!$B:$AG,31,FALSE)</f>
        <v>491</v>
      </c>
      <c r="BF60">
        <f>VLOOKUP($B60,'Place of Foreign Born'!$B:$AG,32,FALSE)</f>
        <v>38</v>
      </c>
      <c r="BG60" s="1">
        <f t="shared" si="11"/>
        <v>0.46243654822335023</v>
      </c>
    </row>
    <row r="61" spans="1:59" x14ac:dyDescent="0.25">
      <c r="A61" t="str">
        <f>VLOOKUP(B61,'List of ZIP Codes'!$A:$C,2,FALSE)</f>
        <v>Suffolk</v>
      </c>
      <c r="B61">
        <v>11704</v>
      </c>
      <c r="C61">
        <f>VLOOKUP(B61,'Total Population'!$B:$D,3,FALSE)</f>
        <v>40685</v>
      </c>
      <c r="D61" s="1">
        <f>VLOOKUP(B61,Race!$B:$Q,5,FALSE)</f>
        <v>0.75676539265085407</v>
      </c>
      <c r="E61" s="1">
        <f>VLOOKUP(B61,Race!$B:$Q,7,FALSE)</f>
        <v>0.1168243824505346</v>
      </c>
      <c r="F61" s="1">
        <f>VLOOKUP(B61,Race!$B:$Q,9,FALSE)</f>
        <v>1.7451149072139609E-3</v>
      </c>
      <c r="G61" s="1">
        <f>VLOOKUP(B61,Race!$B:$Q,11,FALSE)</f>
        <v>2.497234853139978E-2</v>
      </c>
      <c r="H61" s="1">
        <f>VLOOKUP(B61,Race!$B:$Q,13,FALSE)</f>
        <v>3.6868624800294952E-4</v>
      </c>
      <c r="I61" s="1">
        <f>VLOOKUP(B61,Race!$B:$Q,16,FALSE)</f>
        <v>9.9324075211994586E-2</v>
      </c>
      <c r="J61" s="27">
        <f>VLOOKUP(B61,Ethnicity!$B:$H,5,FALSE)</f>
        <v>0.83753226004670023</v>
      </c>
      <c r="K61" s="1">
        <f>VLOOKUP(B61,Ethnicity!$B:$H,7,FALSE)</f>
        <v>0.16246773995329974</v>
      </c>
      <c r="L61" s="44">
        <f>VLOOKUP($B61,'Median Age'!$B:$F,3,FALSE)</f>
        <v>40.5</v>
      </c>
      <c r="M61" s="44">
        <f>VLOOKUP($B61,'Median Age'!$B:$F,4,FALSE)</f>
        <v>38</v>
      </c>
      <c r="N61" s="44">
        <f>VLOOKUP($B61,'Median Age'!$B:$F,5,FALSE)</f>
        <v>42.9</v>
      </c>
      <c r="O61" s="1">
        <f>VLOOKUP($B61,Education!$B:$F,3,FALSE)</f>
        <v>0.878</v>
      </c>
      <c r="P61" s="1">
        <f>VLOOKUP($B61,Education!$B:$F,4,FALSE)</f>
        <v>0.122</v>
      </c>
      <c r="Q61" s="1">
        <f>(VLOOKUP(B61,Language!$B:$E,4,FALSE)/VLOOKUP(B61,Language!$B:$E,3,FALSE))</f>
        <v>0.80326056211267971</v>
      </c>
      <c r="R61" t="str">
        <f>VLOOKUP(B61,Language!$AT:$AV,3,FALSE)</f>
        <v>Spanish or Spanish Creole</v>
      </c>
      <c r="S61" s="27">
        <f t="shared" si="6"/>
        <v>0.19673943788732029</v>
      </c>
      <c r="T61" s="33">
        <f>VLOOKUP(B61,Employment!$B:$E,4,FALSE)</f>
        <v>7.5999999999999998E-2</v>
      </c>
      <c r="U61" s="33">
        <f>VLOOKUP(B61,Poverty!$B:$E,4,FALSE)</f>
        <v>6.0999999999999999E-2</v>
      </c>
      <c r="V61" s="33">
        <f>VLOOKUP(B61,'Public Assistance'!$B:$F,5,FALSE)</f>
        <v>6.1623588266504964E-2</v>
      </c>
      <c r="W61" s="21">
        <f>VLOOKUP(B61,'Median Income'!$B:$E,4,FALSE)</f>
        <v>81760</v>
      </c>
      <c r="X61" s="1">
        <f>VLOOKUP(B61,'Foreign Born'!$A:$E,5,FALSE)</f>
        <v>0.14462332554995699</v>
      </c>
      <c r="Y61">
        <f>VLOOKUP($B61,'Place of Foreign Born'!$B:$AG,3,FALSE)</f>
        <v>5884</v>
      </c>
      <c r="Z61">
        <f>VLOOKUP($B61,'Place of Foreign Born'!$B:$AG,4,FALSE)</f>
        <v>1555</v>
      </c>
      <c r="AA61">
        <f>VLOOKUP($B61,'Place of Foreign Born'!$B:$AG,5,FALSE)</f>
        <v>114</v>
      </c>
      <c r="AB61">
        <f>VLOOKUP($B61,'Place of Foreign Born'!$B:$AG,6,FALSE)</f>
        <v>197</v>
      </c>
      <c r="AC61">
        <f>VLOOKUP($B61,'Place of Foreign Born'!$B:$AG,7,FALSE)</f>
        <v>565</v>
      </c>
      <c r="AD61">
        <f>VLOOKUP($B61,'Place of Foreign Born'!$B:$AG,8,FALSE)</f>
        <v>679</v>
      </c>
      <c r="AE61">
        <f>VLOOKUP($B61,'Place of Foreign Born'!$B:$AG,9,FALSE)</f>
        <v>0</v>
      </c>
      <c r="AF61" s="1">
        <f t="shared" si="7"/>
        <v>0.26427600271923862</v>
      </c>
      <c r="AG61">
        <f>VLOOKUP($B61,'Place of Foreign Born'!$B:$AG,10,FALSE)</f>
        <v>1385</v>
      </c>
      <c r="AH61">
        <f>VLOOKUP($B61,'Place of Foreign Born'!$B:$AG,11,FALSE)</f>
        <v>185</v>
      </c>
      <c r="AI61">
        <f>VLOOKUP($B61,'Place of Foreign Born'!$B:$AG,12,FALSE)</f>
        <v>465</v>
      </c>
      <c r="AJ61">
        <f>VLOOKUP($B61,'Place of Foreign Born'!$B:$AG,13,FALSE)</f>
        <v>170</v>
      </c>
      <c r="AK61">
        <f>VLOOKUP($B61,'Place of Foreign Born'!$B:$AG,14,FALSE)</f>
        <v>532</v>
      </c>
      <c r="AL61">
        <f>VLOOKUP($B61,'Place of Foreign Born'!$B:$AG,15,FALSE)</f>
        <v>33</v>
      </c>
      <c r="AM61" s="1">
        <f t="shared" si="8"/>
        <v>0.23538409245411285</v>
      </c>
      <c r="AN61">
        <f>VLOOKUP($B61,'Place of Foreign Born'!$B:$AG,16,FALSE)</f>
        <v>66</v>
      </c>
      <c r="AO61">
        <f>VLOOKUP($B61,'Place of Foreign Born'!$B:$AG,17,FALSE)</f>
        <v>0</v>
      </c>
      <c r="AP61">
        <f>VLOOKUP($B61,'Place of Foreign Born'!$B:$AG,18,FALSE)</f>
        <v>0</v>
      </c>
      <c r="AQ61">
        <f>VLOOKUP($B61,'Place of Foreign Born'!$B:$AG,19,FALSE)</f>
        <v>51</v>
      </c>
      <c r="AR61">
        <f>VLOOKUP($B61,'Place of Foreign Born'!$B:$AG,20,FALSE)</f>
        <v>8</v>
      </c>
      <c r="AS61">
        <f>VLOOKUP($B61,'Place of Foreign Born'!$B:$AG,21,FALSE)</f>
        <v>7</v>
      </c>
      <c r="AT61">
        <f>VLOOKUP($B61,'Place of Foreign Born'!$B:$AG,22,FALSE)</f>
        <v>0</v>
      </c>
      <c r="AU61" s="1">
        <f t="shared" si="9"/>
        <v>1.1216859279401768E-2</v>
      </c>
      <c r="AV61">
        <f>VLOOKUP($B61,'Place of Foreign Born'!$B:$AG,23,FALSE)</f>
        <v>0</v>
      </c>
      <c r="AW61">
        <f>VLOOKUP($B61,'Place of Foreign Born'!$B:$AG,24,FALSE)</f>
        <v>0</v>
      </c>
      <c r="AX61">
        <f>VLOOKUP($B61,'Place of Foreign Born'!$B:$AG,25,FALSE)</f>
        <v>0</v>
      </c>
      <c r="AY61">
        <f>VLOOKUP($B61,'Place of Foreign Born'!$B:$AG,26,FALSE)</f>
        <v>0</v>
      </c>
      <c r="AZ61" s="1">
        <f t="shared" si="10"/>
        <v>0</v>
      </c>
      <c r="BA61">
        <f>VLOOKUP($B61,'Place of Foreign Born'!$B:$AG,27,FALSE)</f>
        <v>2878</v>
      </c>
      <c r="BB61">
        <f>VLOOKUP($B61,'Place of Foreign Born'!$B:$AG,28,FALSE)</f>
        <v>2854</v>
      </c>
      <c r="BC61">
        <f>VLOOKUP($B61,'Place of Foreign Born'!$B:$AG,29,FALSE)</f>
        <v>1217</v>
      </c>
      <c r="BD61">
        <f>VLOOKUP($B61,'Place of Foreign Born'!$B:$AG,30,FALSE)</f>
        <v>836</v>
      </c>
      <c r="BE61">
        <f>VLOOKUP($B61,'Place of Foreign Born'!$B:$AG,31,FALSE)</f>
        <v>801</v>
      </c>
      <c r="BF61">
        <f>VLOOKUP($B61,'Place of Foreign Born'!$B:$AG,32,FALSE)</f>
        <v>24</v>
      </c>
      <c r="BG61" s="1">
        <f t="shared" si="11"/>
        <v>0.48912304554724678</v>
      </c>
    </row>
    <row r="62" spans="1:59" x14ac:dyDescent="0.25">
      <c r="A62" t="str">
        <f>VLOOKUP(B62,'List of ZIP Codes'!$A:$C,2,FALSE)</f>
        <v>Suffolk</v>
      </c>
      <c r="B62">
        <v>11705</v>
      </c>
      <c r="C62">
        <f>VLOOKUP(B62,'Total Population'!$B:$D,3,FALSE)</f>
        <v>7571</v>
      </c>
      <c r="D62" s="1">
        <f>VLOOKUP(B62,Race!$B:$Q,5,FALSE)</f>
        <v>0.96063928146876243</v>
      </c>
      <c r="E62" s="1">
        <f>VLOOKUP(B62,Race!$B:$Q,7,FALSE)</f>
        <v>8.5853916259410919E-3</v>
      </c>
      <c r="F62" s="1">
        <f>VLOOKUP(B62,Race!$B:$Q,9,FALSE)</f>
        <v>1.4529124290054154E-3</v>
      </c>
      <c r="G62" s="1">
        <f>VLOOKUP(B62,Race!$B:$Q,11,FALSE)</f>
        <v>1.5849953770968168E-2</v>
      </c>
      <c r="H62" s="1">
        <f>VLOOKUP(B62,Race!$B:$Q,13,FALSE)</f>
        <v>0</v>
      </c>
      <c r="I62" s="1">
        <f>VLOOKUP(B62,Race!$B:$Q,16,FALSE)</f>
        <v>1.3472460705322943E-2</v>
      </c>
      <c r="J62" s="27">
        <f>VLOOKUP(B62,Ethnicity!$B:$H,5,FALSE)</f>
        <v>0.94161933694360056</v>
      </c>
      <c r="K62" s="1">
        <f>VLOOKUP(B62,Ethnicity!$B:$H,7,FALSE)</f>
        <v>5.8380663056399419E-2</v>
      </c>
      <c r="L62" s="44">
        <f>VLOOKUP($B62,'Median Age'!$B:$F,3,FALSE)</f>
        <v>42.7</v>
      </c>
      <c r="M62" s="44">
        <f>VLOOKUP($B62,'Median Age'!$B:$F,4,FALSE)</f>
        <v>43.1</v>
      </c>
      <c r="N62" s="44">
        <f>VLOOKUP($B62,'Median Age'!$B:$F,5,FALSE)</f>
        <v>42.5</v>
      </c>
      <c r="O62" s="1">
        <f>VLOOKUP($B62,Education!$B:$F,3,FALSE)</f>
        <v>0.95200000000000007</v>
      </c>
      <c r="P62" s="1">
        <f>VLOOKUP($B62,Education!$B:$F,4,FALSE)</f>
        <v>4.7999999999999932E-2</v>
      </c>
      <c r="Q62" s="1">
        <f>(VLOOKUP(B62,Language!$B:$E,4,FALSE)/VLOOKUP(B62,Language!$B:$E,3,FALSE))</f>
        <v>0.92669584245076586</v>
      </c>
      <c r="R62" t="str">
        <f>VLOOKUP(B62,Language!$AT:$AV,3,FALSE)</f>
        <v>Spanish or Spanish Creole</v>
      </c>
      <c r="S62" s="27">
        <f t="shared" si="6"/>
        <v>7.3304157549234139E-2</v>
      </c>
      <c r="T62" s="33">
        <f>VLOOKUP(B62,Employment!$B:$E,4,FALSE)</f>
        <v>6.7000000000000004E-2</v>
      </c>
      <c r="U62" s="33">
        <f>VLOOKUP(B62,Poverty!$B:$E,4,FALSE)</f>
        <v>6.0999999999999999E-2</v>
      </c>
      <c r="V62" s="33">
        <f>VLOOKUP(B62,'Public Assistance'!$B:$F,5,FALSE)</f>
        <v>6.2042389210019269E-2</v>
      </c>
      <c r="W62" s="21">
        <f>VLOOKUP(B62,'Median Income'!$B:$E,4,FALSE)</f>
        <v>96875</v>
      </c>
      <c r="X62" s="1">
        <f>VLOOKUP(B62,'Foreign Born'!$A:$E,5,FALSE)</f>
        <v>4.2134460441157047E-2</v>
      </c>
      <c r="Y62">
        <f>VLOOKUP($B62,'Place of Foreign Born'!$B:$AG,3,FALSE)</f>
        <v>319</v>
      </c>
      <c r="Z62">
        <f>VLOOKUP($B62,'Place of Foreign Born'!$B:$AG,4,FALSE)</f>
        <v>127</v>
      </c>
      <c r="AA62">
        <f>VLOOKUP($B62,'Place of Foreign Born'!$B:$AG,5,FALSE)</f>
        <v>45</v>
      </c>
      <c r="AB62">
        <f>VLOOKUP($B62,'Place of Foreign Born'!$B:$AG,6,FALSE)</f>
        <v>39</v>
      </c>
      <c r="AC62">
        <f>VLOOKUP($B62,'Place of Foreign Born'!$B:$AG,7,FALSE)</f>
        <v>37</v>
      </c>
      <c r="AD62">
        <f>VLOOKUP($B62,'Place of Foreign Born'!$B:$AG,8,FALSE)</f>
        <v>6</v>
      </c>
      <c r="AE62">
        <f>VLOOKUP($B62,'Place of Foreign Born'!$B:$AG,9,FALSE)</f>
        <v>0</v>
      </c>
      <c r="AF62" s="1">
        <f t="shared" si="7"/>
        <v>0.39811912225705332</v>
      </c>
      <c r="AG62">
        <f>VLOOKUP($B62,'Place of Foreign Born'!$B:$AG,10,FALSE)</f>
        <v>110</v>
      </c>
      <c r="AH62">
        <f>VLOOKUP($B62,'Place of Foreign Born'!$B:$AG,11,FALSE)</f>
        <v>15</v>
      </c>
      <c r="AI62">
        <f>VLOOKUP($B62,'Place of Foreign Born'!$B:$AG,12,FALSE)</f>
        <v>42</v>
      </c>
      <c r="AJ62">
        <f>VLOOKUP($B62,'Place of Foreign Born'!$B:$AG,13,FALSE)</f>
        <v>27</v>
      </c>
      <c r="AK62">
        <f>VLOOKUP($B62,'Place of Foreign Born'!$B:$AG,14,FALSE)</f>
        <v>26</v>
      </c>
      <c r="AL62">
        <f>VLOOKUP($B62,'Place of Foreign Born'!$B:$AG,15,FALSE)</f>
        <v>0</v>
      </c>
      <c r="AM62" s="1">
        <f t="shared" si="8"/>
        <v>0.34482758620689657</v>
      </c>
      <c r="AN62">
        <f>VLOOKUP($B62,'Place of Foreign Born'!$B:$AG,16,FALSE)</f>
        <v>0</v>
      </c>
      <c r="AO62">
        <f>VLOOKUP($B62,'Place of Foreign Born'!$B:$AG,17,FALSE)</f>
        <v>0</v>
      </c>
      <c r="AP62">
        <f>VLOOKUP($B62,'Place of Foreign Born'!$B:$AG,18,FALSE)</f>
        <v>0</v>
      </c>
      <c r="AQ62">
        <f>VLOOKUP($B62,'Place of Foreign Born'!$B:$AG,19,FALSE)</f>
        <v>0</v>
      </c>
      <c r="AR62">
        <f>VLOOKUP($B62,'Place of Foreign Born'!$B:$AG,20,FALSE)</f>
        <v>0</v>
      </c>
      <c r="AS62">
        <f>VLOOKUP($B62,'Place of Foreign Born'!$B:$AG,21,FALSE)</f>
        <v>0</v>
      </c>
      <c r="AT62">
        <f>VLOOKUP($B62,'Place of Foreign Born'!$B:$AG,22,FALSE)</f>
        <v>0</v>
      </c>
      <c r="AU62" s="1">
        <f t="shared" si="9"/>
        <v>0</v>
      </c>
      <c r="AV62">
        <f>VLOOKUP($B62,'Place of Foreign Born'!$B:$AG,23,FALSE)</f>
        <v>0</v>
      </c>
      <c r="AW62">
        <f>VLOOKUP($B62,'Place of Foreign Born'!$B:$AG,24,FALSE)</f>
        <v>0</v>
      </c>
      <c r="AX62">
        <f>VLOOKUP($B62,'Place of Foreign Born'!$B:$AG,25,FALSE)</f>
        <v>0</v>
      </c>
      <c r="AY62">
        <f>VLOOKUP($B62,'Place of Foreign Born'!$B:$AG,26,FALSE)</f>
        <v>0</v>
      </c>
      <c r="AZ62" s="1">
        <f t="shared" si="10"/>
        <v>0</v>
      </c>
      <c r="BA62">
        <f>VLOOKUP($B62,'Place of Foreign Born'!$B:$AG,27,FALSE)</f>
        <v>82</v>
      </c>
      <c r="BB62">
        <f>VLOOKUP($B62,'Place of Foreign Born'!$B:$AG,28,FALSE)</f>
        <v>46</v>
      </c>
      <c r="BC62">
        <f>VLOOKUP($B62,'Place of Foreign Born'!$B:$AG,29,FALSE)</f>
        <v>17</v>
      </c>
      <c r="BD62">
        <f>VLOOKUP($B62,'Place of Foreign Born'!$B:$AG,30,FALSE)</f>
        <v>0</v>
      </c>
      <c r="BE62">
        <f>VLOOKUP($B62,'Place of Foreign Born'!$B:$AG,31,FALSE)</f>
        <v>29</v>
      </c>
      <c r="BF62">
        <f>VLOOKUP($B62,'Place of Foreign Born'!$B:$AG,32,FALSE)</f>
        <v>36</v>
      </c>
      <c r="BG62" s="1">
        <f t="shared" si="11"/>
        <v>0.25705329153605017</v>
      </c>
    </row>
    <row r="63" spans="1:59" x14ac:dyDescent="0.25">
      <c r="A63" t="str">
        <f>VLOOKUP(B63,'List of ZIP Codes'!$A:$C,2,FALSE)</f>
        <v>Suffolk</v>
      </c>
      <c r="B63">
        <v>11706</v>
      </c>
      <c r="C63">
        <f>VLOOKUP(B63,'Total Population'!$B:$D,3,FALSE)</f>
        <v>65865</v>
      </c>
      <c r="D63" s="1">
        <f>VLOOKUP(B63,Race!$B:$Q,5,FALSE)</f>
        <v>0.55032262962119483</v>
      </c>
      <c r="E63" s="1">
        <f>VLOOKUP(B63,Race!$B:$Q,7,FALSE)</f>
        <v>0.17752979579442799</v>
      </c>
      <c r="F63" s="1">
        <f>VLOOKUP(B63,Race!$B:$Q,9,FALSE)</f>
        <v>4.6458665452061036E-3</v>
      </c>
      <c r="G63" s="1">
        <f>VLOOKUP(B63,Race!$B:$Q,11,FALSE)</f>
        <v>3.2429970393987699E-2</v>
      </c>
      <c r="H63" s="1">
        <f>VLOOKUP(B63,Race!$B:$Q,13,FALSE)</f>
        <v>0</v>
      </c>
      <c r="I63" s="1">
        <f>VLOOKUP(B63,Race!$B:$Q,16,FALSE)</f>
        <v>0.23507173764518333</v>
      </c>
      <c r="J63" s="27">
        <f>VLOOKUP(B63,Ethnicity!$B:$H,5,FALSE)</f>
        <v>0.59461018750474459</v>
      </c>
      <c r="K63" s="1">
        <f>VLOOKUP(B63,Ethnicity!$B:$H,7,FALSE)</f>
        <v>0.40538981249525546</v>
      </c>
      <c r="L63" s="44">
        <f>VLOOKUP($B63,'Median Age'!$B:$F,3,FALSE)</f>
        <v>34.799999999999997</v>
      </c>
      <c r="M63" s="44">
        <f>VLOOKUP($B63,'Median Age'!$B:$F,4,FALSE)</f>
        <v>33.4</v>
      </c>
      <c r="N63" s="44">
        <f>VLOOKUP($B63,'Median Age'!$B:$F,5,FALSE)</f>
        <v>36.299999999999997</v>
      </c>
      <c r="O63" s="1">
        <f>VLOOKUP($B63,Education!$B:$F,3,FALSE)</f>
        <v>0.82200000000000006</v>
      </c>
      <c r="P63" s="1">
        <f>VLOOKUP($B63,Education!$B:$F,4,FALSE)</f>
        <v>0.17799999999999994</v>
      </c>
      <c r="Q63" s="1">
        <f>(VLOOKUP(B63,Language!$B:$E,4,FALSE)/VLOOKUP(B63,Language!$B:$E,3,FALSE))</f>
        <v>0.61678653154625696</v>
      </c>
      <c r="R63" t="str">
        <f>VLOOKUP(B63,Language!$AT:$AV,3,FALSE)</f>
        <v>Spanish or Spanish Creole</v>
      </c>
      <c r="S63" s="27">
        <f t="shared" si="6"/>
        <v>0.38321346845374304</v>
      </c>
      <c r="T63" s="33">
        <f>VLOOKUP(B63,Employment!$B:$E,4,FALSE)</f>
        <v>0.08</v>
      </c>
      <c r="U63" s="33">
        <f>VLOOKUP(B63,Poverty!$B:$E,4,FALSE)</f>
        <v>7.5999999999999998E-2</v>
      </c>
      <c r="V63" s="33">
        <f>VLOOKUP(B63,'Public Assistance'!$B:$F,5,FALSE)</f>
        <v>0.14142029868942396</v>
      </c>
      <c r="W63" s="21">
        <f>VLOOKUP(B63,'Median Income'!$B:$E,4,FALSE)</f>
        <v>74784</v>
      </c>
      <c r="X63" s="1">
        <f>VLOOKUP(B63,'Foreign Born'!$A:$E,5,FALSE)</f>
        <v>0.2488271464358916</v>
      </c>
      <c r="Y63">
        <f>VLOOKUP($B63,'Place of Foreign Born'!$B:$AG,3,FALSE)</f>
        <v>16389</v>
      </c>
      <c r="Z63">
        <f>VLOOKUP($B63,'Place of Foreign Born'!$B:$AG,4,FALSE)</f>
        <v>995</v>
      </c>
      <c r="AA63">
        <f>VLOOKUP($B63,'Place of Foreign Born'!$B:$AG,5,FALSE)</f>
        <v>163</v>
      </c>
      <c r="AB63">
        <f>VLOOKUP($B63,'Place of Foreign Born'!$B:$AG,6,FALSE)</f>
        <v>116</v>
      </c>
      <c r="AC63">
        <f>VLOOKUP($B63,'Place of Foreign Born'!$B:$AG,7,FALSE)</f>
        <v>304</v>
      </c>
      <c r="AD63">
        <f>VLOOKUP($B63,'Place of Foreign Born'!$B:$AG,8,FALSE)</f>
        <v>412</v>
      </c>
      <c r="AE63">
        <f>VLOOKUP($B63,'Place of Foreign Born'!$B:$AG,9,FALSE)</f>
        <v>0</v>
      </c>
      <c r="AF63" s="1">
        <f t="shared" si="7"/>
        <v>6.0711452803709806E-2</v>
      </c>
      <c r="AG63">
        <f>VLOOKUP($B63,'Place of Foreign Born'!$B:$AG,10,FALSE)</f>
        <v>1488</v>
      </c>
      <c r="AH63">
        <f>VLOOKUP($B63,'Place of Foreign Born'!$B:$AG,11,FALSE)</f>
        <v>183</v>
      </c>
      <c r="AI63">
        <f>VLOOKUP($B63,'Place of Foreign Born'!$B:$AG,12,FALSE)</f>
        <v>954</v>
      </c>
      <c r="AJ63">
        <f>VLOOKUP($B63,'Place of Foreign Born'!$B:$AG,13,FALSE)</f>
        <v>226</v>
      </c>
      <c r="AK63">
        <f>VLOOKUP($B63,'Place of Foreign Born'!$B:$AG,14,FALSE)</f>
        <v>125</v>
      </c>
      <c r="AL63">
        <f>VLOOKUP($B63,'Place of Foreign Born'!$B:$AG,15,FALSE)</f>
        <v>0</v>
      </c>
      <c r="AM63" s="1">
        <f t="shared" si="8"/>
        <v>9.0792604795899692E-2</v>
      </c>
      <c r="AN63">
        <f>VLOOKUP($B63,'Place of Foreign Born'!$B:$AG,16,FALSE)</f>
        <v>123</v>
      </c>
      <c r="AO63">
        <f>VLOOKUP($B63,'Place of Foreign Born'!$B:$AG,17,FALSE)</f>
        <v>0</v>
      </c>
      <c r="AP63">
        <f>VLOOKUP($B63,'Place of Foreign Born'!$B:$AG,18,FALSE)</f>
        <v>0</v>
      </c>
      <c r="AQ63">
        <f>VLOOKUP($B63,'Place of Foreign Born'!$B:$AG,19,FALSE)</f>
        <v>100</v>
      </c>
      <c r="AR63">
        <f>VLOOKUP($B63,'Place of Foreign Born'!$B:$AG,20,FALSE)</f>
        <v>0</v>
      </c>
      <c r="AS63">
        <f>VLOOKUP($B63,'Place of Foreign Born'!$B:$AG,21,FALSE)</f>
        <v>8</v>
      </c>
      <c r="AT63">
        <f>VLOOKUP($B63,'Place of Foreign Born'!$B:$AG,22,FALSE)</f>
        <v>15</v>
      </c>
      <c r="AU63" s="1">
        <f t="shared" si="9"/>
        <v>7.505033864177192E-3</v>
      </c>
      <c r="AV63">
        <f>VLOOKUP($B63,'Place of Foreign Born'!$B:$AG,23,FALSE)</f>
        <v>10</v>
      </c>
      <c r="AW63">
        <f>VLOOKUP($B63,'Place of Foreign Born'!$B:$AG,24,FALSE)</f>
        <v>0</v>
      </c>
      <c r="AX63">
        <f>VLOOKUP($B63,'Place of Foreign Born'!$B:$AG,25,FALSE)</f>
        <v>0</v>
      </c>
      <c r="AY63">
        <f>VLOOKUP($B63,'Place of Foreign Born'!$B:$AG,26,FALSE)</f>
        <v>10</v>
      </c>
      <c r="AZ63" s="1">
        <f t="shared" si="10"/>
        <v>6.1016535481115384E-4</v>
      </c>
      <c r="BA63">
        <f>VLOOKUP($B63,'Place of Foreign Born'!$B:$AG,27,FALSE)</f>
        <v>13773</v>
      </c>
      <c r="BB63">
        <f>VLOOKUP($B63,'Place of Foreign Born'!$B:$AG,28,FALSE)</f>
        <v>13723</v>
      </c>
      <c r="BC63">
        <f>VLOOKUP($B63,'Place of Foreign Born'!$B:$AG,29,FALSE)</f>
        <v>3803</v>
      </c>
      <c r="BD63">
        <f>VLOOKUP($B63,'Place of Foreign Born'!$B:$AG,30,FALSE)</f>
        <v>6025</v>
      </c>
      <c r="BE63">
        <f>VLOOKUP($B63,'Place of Foreign Born'!$B:$AG,31,FALSE)</f>
        <v>3895</v>
      </c>
      <c r="BF63">
        <f>VLOOKUP($B63,'Place of Foreign Born'!$B:$AG,32,FALSE)</f>
        <v>50</v>
      </c>
      <c r="BG63" s="1">
        <f t="shared" si="11"/>
        <v>0.84038074318140221</v>
      </c>
    </row>
    <row r="64" spans="1:59" x14ac:dyDescent="0.25">
      <c r="A64" t="str">
        <f>VLOOKUP(B64,'List of ZIP Codes'!$A:$C,2,FALSE)</f>
        <v>Nassau</v>
      </c>
      <c r="B64">
        <v>11709</v>
      </c>
      <c r="C64">
        <f>VLOOKUP(B64,'Total Population'!$B:$D,3,FALSE)</f>
        <v>6724</v>
      </c>
      <c r="D64" s="1">
        <f>VLOOKUP(B64,Race!$B:$Q,5,FALSE)</f>
        <v>0.96281975014872101</v>
      </c>
      <c r="E64" s="1">
        <f>VLOOKUP(B64,Race!$B:$Q,7,FALSE)</f>
        <v>6.69244497323022E-3</v>
      </c>
      <c r="F64" s="1">
        <f>VLOOKUP(B64,Race!$B:$Q,9,FALSE)</f>
        <v>2.0820939916716239E-3</v>
      </c>
      <c r="G64" s="1">
        <f>VLOOKUP(B64,Race!$B:$Q,11,FALSE)</f>
        <v>1.1748958953004164E-2</v>
      </c>
      <c r="H64" s="1">
        <f>VLOOKUP(B64,Race!$B:$Q,13,FALSE)</f>
        <v>0</v>
      </c>
      <c r="I64" s="1">
        <f>VLOOKUP(B64,Race!$B:$Q,16,FALSE)</f>
        <v>1.6656751933372991E-2</v>
      </c>
      <c r="J64" s="27">
        <f>VLOOKUP(B64,Ethnicity!$B:$H,5,FALSE)</f>
        <v>0.95999405116002379</v>
      </c>
      <c r="K64" s="1">
        <f>VLOOKUP(B64,Ethnicity!$B:$H,7,FALSE)</f>
        <v>4.0005948839976206E-2</v>
      </c>
      <c r="L64" s="44">
        <f>VLOOKUP($B64,'Median Age'!$B:$F,3,FALSE)</f>
        <v>46.9</v>
      </c>
      <c r="M64" s="44">
        <f>VLOOKUP($B64,'Median Age'!$B:$F,4,FALSE)</f>
        <v>45.3</v>
      </c>
      <c r="N64" s="44">
        <f>VLOOKUP($B64,'Median Age'!$B:$F,5,FALSE)</f>
        <v>48.9</v>
      </c>
      <c r="O64" s="1">
        <f>VLOOKUP($B64,Education!$B:$F,3,FALSE)</f>
        <v>0.96099999999999997</v>
      </c>
      <c r="P64" s="1">
        <f>VLOOKUP($B64,Education!$B:$F,4,FALSE)</f>
        <v>3.9000000000000035E-2</v>
      </c>
      <c r="Q64" s="1">
        <f>(VLOOKUP(B64,Language!$B:$E,4,FALSE)/VLOOKUP(B64,Language!$B:$E,3,FALSE))</f>
        <v>0.89100265086542962</v>
      </c>
      <c r="R64" t="str">
        <f>VLOOKUP(B64,Language!$AT:$AV,3,FALSE)</f>
        <v>Spanish or Spanish Creole</v>
      </c>
      <c r="S64" s="27">
        <f t="shared" si="6"/>
        <v>0.10899734913457038</v>
      </c>
      <c r="T64" s="33">
        <f>VLOOKUP(B64,Employment!$B:$E,4,FALSE)</f>
        <v>2.6000000000000002E-2</v>
      </c>
      <c r="U64" s="33">
        <f>VLOOKUP(B64,Poverty!$B:$E,4,FALSE)</f>
        <v>4.8000000000000001E-2</v>
      </c>
      <c r="V64" s="33">
        <f>VLOOKUP(B64,'Public Assistance'!$B:$F,5,FALSE)</f>
        <v>4.1901692183722805E-2</v>
      </c>
      <c r="W64" s="21">
        <f>VLOOKUP(B64,'Median Income'!$B:$E,4,FALSE)</f>
        <v>98704</v>
      </c>
      <c r="X64" s="1">
        <f>VLOOKUP(B64,'Foreign Born'!$A:$E,5,FALSE)</f>
        <v>6.7965496728138008E-2</v>
      </c>
      <c r="Y64">
        <f>VLOOKUP($B64,'Place of Foreign Born'!$B:$AG,3,FALSE)</f>
        <v>457</v>
      </c>
      <c r="Z64">
        <f>VLOOKUP($B64,'Place of Foreign Born'!$B:$AG,4,FALSE)</f>
        <v>286</v>
      </c>
      <c r="AA64">
        <f>VLOOKUP($B64,'Place of Foreign Born'!$B:$AG,5,FALSE)</f>
        <v>76</v>
      </c>
      <c r="AB64">
        <f>VLOOKUP($B64,'Place of Foreign Born'!$B:$AG,6,FALSE)</f>
        <v>48</v>
      </c>
      <c r="AC64">
        <f>VLOOKUP($B64,'Place of Foreign Born'!$B:$AG,7,FALSE)</f>
        <v>99</v>
      </c>
      <c r="AD64">
        <f>VLOOKUP($B64,'Place of Foreign Born'!$B:$AG,8,FALSE)</f>
        <v>63</v>
      </c>
      <c r="AE64">
        <f>VLOOKUP($B64,'Place of Foreign Born'!$B:$AG,9,FALSE)</f>
        <v>0</v>
      </c>
      <c r="AF64" s="1">
        <f t="shared" si="7"/>
        <v>0.62582056892778992</v>
      </c>
      <c r="AG64">
        <f>VLOOKUP($B64,'Place of Foreign Born'!$B:$AG,10,FALSE)</f>
        <v>97</v>
      </c>
      <c r="AH64">
        <f>VLOOKUP($B64,'Place of Foreign Born'!$B:$AG,11,FALSE)</f>
        <v>34</v>
      </c>
      <c r="AI64">
        <f>VLOOKUP($B64,'Place of Foreign Born'!$B:$AG,12,FALSE)</f>
        <v>19</v>
      </c>
      <c r="AJ64">
        <f>VLOOKUP($B64,'Place of Foreign Born'!$B:$AG,13,FALSE)</f>
        <v>12</v>
      </c>
      <c r="AK64">
        <f>VLOOKUP($B64,'Place of Foreign Born'!$B:$AG,14,FALSE)</f>
        <v>32</v>
      </c>
      <c r="AL64">
        <f>VLOOKUP($B64,'Place of Foreign Born'!$B:$AG,15,FALSE)</f>
        <v>0</v>
      </c>
      <c r="AM64" s="1">
        <f t="shared" si="8"/>
        <v>0.21225382932166301</v>
      </c>
      <c r="AN64">
        <f>VLOOKUP($B64,'Place of Foreign Born'!$B:$AG,16,FALSE)</f>
        <v>0</v>
      </c>
      <c r="AO64">
        <f>VLOOKUP($B64,'Place of Foreign Born'!$B:$AG,17,FALSE)</f>
        <v>0</v>
      </c>
      <c r="AP64">
        <f>VLOOKUP($B64,'Place of Foreign Born'!$B:$AG,18,FALSE)</f>
        <v>0</v>
      </c>
      <c r="AQ64">
        <f>VLOOKUP($B64,'Place of Foreign Born'!$B:$AG,19,FALSE)</f>
        <v>0</v>
      </c>
      <c r="AR64">
        <f>VLOOKUP($B64,'Place of Foreign Born'!$B:$AG,20,FALSE)</f>
        <v>0</v>
      </c>
      <c r="AS64">
        <f>VLOOKUP($B64,'Place of Foreign Born'!$B:$AG,21,FALSE)</f>
        <v>0</v>
      </c>
      <c r="AT64">
        <f>VLOOKUP($B64,'Place of Foreign Born'!$B:$AG,22,FALSE)</f>
        <v>0</v>
      </c>
      <c r="AU64" s="1">
        <f t="shared" si="9"/>
        <v>0</v>
      </c>
      <c r="AV64">
        <f>VLOOKUP($B64,'Place of Foreign Born'!$B:$AG,23,FALSE)</f>
        <v>0</v>
      </c>
      <c r="AW64">
        <f>VLOOKUP($B64,'Place of Foreign Born'!$B:$AG,24,FALSE)</f>
        <v>0</v>
      </c>
      <c r="AX64">
        <f>VLOOKUP($B64,'Place of Foreign Born'!$B:$AG,25,FALSE)</f>
        <v>0</v>
      </c>
      <c r="AY64">
        <f>VLOOKUP($B64,'Place of Foreign Born'!$B:$AG,26,FALSE)</f>
        <v>0</v>
      </c>
      <c r="AZ64" s="1">
        <f t="shared" si="10"/>
        <v>0</v>
      </c>
      <c r="BA64">
        <f>VLOOKUP($B64,'Place of Foreign Born'!$B:$AG,27,FALSE)</f>
        <v>74</v>
      </c>
      <c r="BB64">
        <f>VLOOKUP($B64,'Place of Foreign Born'!$B:$AG,28,FALSE)</f>
        <v>34</v>
      </c>
      <c r="BC64">
        <f>VLOOKUP($B64,'Place of Foreign Born'!$B:$AG,29,FALSE)</f>
        <v>0</v>
      </c>
      <c r="BD64">
        <f>VLOOKUP($B64,'Place of Foreign Born'!$B:$AG,30,FALSE)</f>
        <v>0</v>
      </c>
      <c r="BE64">
        <f>VLOOKUP($B64,'Place of Foreign Born'!$B:$AG,31,FALSE)</f>
        <v>34</v>
      </c>
      <c r="BF64">
        <f>VLOOKUP($B64,'Place of Foreign Born'!$B:$AG,32,FALSE)</f>
        <v>40</v>
      </c>
      <c r="BG64" s="1">
        <f t="shared" si="11"/>
        <v>0.16192560175054704</v>
      </c>
    </row>
    <row r="65" spans="1:59" x14ac:dyDescent="0.25">
      <c r="A65" t="str">
        <f>VLOOKUP(B65,'List of ZIP Codes'!$A:$C,2,FALSE)</f>
        <v>Nassau</v>
      </c>
      <c r="B65">
        <v>11710</v>
      </c>
      <c r="C65">
        <f>VLOOKUP(B65,'Total Population'!$B:$D,3,FALSE)</f>
        <v>35151</v>
      </c>
      <c r="D65" s="1">
        <f>VLOOKUP(B65,Race!$B:$Q,5,FALSE)</f>
        <v>0.90665983898039881</v>
      </c>
      <c r="E65" s="1">
        <f>VLOOKUP(B65,Race!$B:$Q,7,FALSE)</f>
        <v>8.8759921481607919E-3</v>
      </c>
      <c r="F65" s="1">
        <f>VLOOKUP(B65,Race!$B:$Q,9,FALSE)</f>
        <v>5.120764700861995E-3</v>
      </c>
      <c r="G65" s="1">
        <f>VLOOKUP(B65,Race!$B:$Q,11,FALSE)</f>
        <v>5.0866262695229154E-2</v>
      </c>
      <c r="H65" s="1">
        <f>VLOOKUP(B65,Race!$B:$Q,13,FALSE)</f>
        <v>0</v>
      </c>
      <c r="I65" s="1">
        <f>VLOOKUP(B65,Race!$B:$Q,16,FALSE)</f>
        <v>2.8477141475349209E-2</v>
      </c>
      <c r="J65" s="27">
        <f>VLOOKUP(B65,Ethnicity!$B:$H,5,FALSE)</f>
        <v>0.9225626582458536</v>
      </c>
      <c r="K65" s="1">
        <f>VLOOKUP(B65,Ethnicity!$B:$H,7,FALSE)</f>
        <v>7.7437341754146391E-2</v>
      </c>
      <c r="L65" s="44">
        <f>VLOOKUP($B65,'Median Age'!$B:$F,3,FALSE)</f>
        <v>42.1</v>
      </c>
      <c r="M65" s="44">
        <f>VLOOKUP($B65,'Median Age'!$B:$F,4,FALSE)</f>
        <v>40.1</v>
      </c>
      <c r="N65" s="44">
        <f>VLOOKUP($B65,'Median Age'!$B:$F,5,FALSE)</f>
        <v>44.1</v>
      </c>
      <c r="O65" s="1">
        <f>VLOOKUP($B65,Education!$B:$F,3,FALSE)</f>
        <v>0.93700000000000006</v>
      </c>
      <c r="P65" s="1">
        <f>VLOOKUP($B65,Education!$B:$F,4,FALSE)</f>
        <v>6.2999999999999945E-2</v>
      </c>
      <c r="Q65" s="1">
        <f>(VLOOKUP(B65,Language!$B:$E,4,FALSE)/VLOOKUP(B65,Language!$B:$E,3,FALSE))</f>
        <v>0.84478547954291916</v>
      </c>
      <c r="R65" t="str">
        <f>VLOOKUP(B65,Language!$AT:$AV,3,FALSE)</f>
        <v>Spanish or Spanish Creole</v>
      </c>
      <c r="S65" s="27">
        <f t="shared" si="6"/>
        <v>0.15521452045708084</v>
      </c>
      <c r="T65" s="33">
        <f>VLOOKUP(B65,Employment!$B:$E,4,FALSE)</f>
        <v>6.7000000000000004E-2</v>
      </c>
      <c r="U65" s="33">
        <f>VLOOKUP(B65,Poverty!$B:$E,4,FALSE)</f>
        <v>3.2000000000000001E-2</v>
      </c>
      <c r="V65" s="33">
        <f>VLOOKUP(B65,'Public Assistance'!$B:$F,5,FALSE)</f>
        <v>2.7608430587005749E-2</v>
      </c>
      <c r="W65" s="21">
        <f>VLOOKUP(B65,'Median Income'!$B:$E,4,FALSE)</f>
        <v>106777</v>
      </c>
      <c r="X65" s="1">
        <f>VLOOKUP(B65,'Foreign Born'!$A:$E,5,FALSE)</f>
        <v>0.10204546101106654</v>
      </c>
      <c r="Y65">
        <f>VLOOKUP($B65,'Place of Foreign Born'!$B:$AG,3,FALSE)</f>
        <v>3587</v>
      </c>
      <c r="Z65">
        <f>VLOOKUP($B65,'Place of Foreign Born'!$B:$AG,4,FALSE)</f>
        <v>991</v>
      </c>
      <c r="AA65">
        <f>VLOOKUP($B65,'Place of Foreign Born'!$B:$AG,5,FALSE)</f>
        <v>233</v>
      </c>
      <c r="AB65">
        <f>VLOOKUP($B65,'Place of Foreign Born'!$B:$AG,6,FALSE)</f>
        <v>159</v>
      </c>
      <c r="AC65">
        <f>VLOOKUP($B65,'Place of Foreign Born'!$B:$AG,7,FALSE)</f>
        <v>375</v>
      </c>
      <c r="AD65">
        <f>VLOOKUP($B65,'Place of Foreign Born'!$B:$AG,8,FALSE)</f>
        <v>224</v>
      </c>
      <c r="AE65">
        <f>VLOOKUP($B65,'Place of Foreign Born'!$B:$AG,9,FALSE)</f>
        <v>0</v>
      </c>
      <c r="AF65" s="1">
        <f t="shared" si="7"/>
        <v>0.27627543908558683</v>
      </c>
      <c r="AG65">
        <f>VLOOKUP($B65,'Place of Foreign Born'!$B:$AG,10,FALSE)</f>
        <v>1462</v>
      </c>
      <c r="AH65">
        <f>VLOOKUP($B65,'Place of Foreign Born'!$B:$AG,11,FALSE)</f>
        <v>339</v>
      </c>
      <c r="AI65">
        <f>VLOOKUP($B65,'Place of Foreign Born'!$B:$AG,12,FALSE)</f>
        <v>741</v>
      </c>
      <c r="AJ65">
        <f>VLOOKUP($B65,'Place of Foreign Born'!$B:$AG,13,FALSE)</f>
        <v>143</v>
      </c>
      <c r="AK65">
        <f>VLOOKUP($B65,'Place of Foreign Born'!$B:$AG,14,FALSE)</f>
        <v>239</v>
      </c>
      <c r="AL65">
        <f>VLOOKUP($B65,'Place of Foreign Born'!$B:$AG,15,FALSE)</f>
        <v>0</v>
      </c>
      <c r="AM65" s="1">
        <f t="shared" si="8"/>
        <v>0.40758293838862558</v>
      </c>
      <c r="AN65">
        <f>VLOOKUP($B65,'Place of Foreign Born'!$B:$AG,16,FALSE)</f>
        <v>16</v>
      </c>
      <c r="AO65">
        <f>VLOOKUP($B65,'Place of Foreign Born'!$B:$AG,17,FALSE)</f>
        <v>0</v>
      </c>
      <c r="AP65">
        <f>VLOOKUP($B65,'Place of Foreign Born'!$B:$AG,18,FALSE)</f>
        <v>0</v>
      </c>
      <c r="AQ65">
        <f>VLOOKUP($B65,'Place of Foreign Born'!$B:$AG,19,FALSE)</f>
        <v>16</v>
      </c>
      <c r="AR65">
        <f>VLOOKUP($B65,'Place of Foreign Born'!$B:$AG,20,FALSE)</f>
        <v>0</v>
      </c>
      <c r="AS65">
        <f>VLOOKUP($B65,'Place of Foreign Born'!$B:$AG,21,FALSE)</f>
        <v>0</v>
      </c>
      <c r="AT65">
        <f>VLOOKUP($B65,'Place of Foreign Born'!$B:$AG,22,FALSE)</f>
        <v>0</v>
      </c>
      <c r="AU65" s="1">
        <f t="shared" si="9"/>
        <v>4.460551993309172E-3</v>
      </c>
      <c r="AV65">
        <f>VLOOKUP($B65,'Place of Foreign Born'!$B:$AG,23,FALSE)</f>
        <v>32</v>
      </c>
      <c r="AW65">
        <f>VLOOKUP($B65,'Place of Foreign Born'!$B:$AG,24,FALSE)</f>
        <v>32</v>
      </c>
      <c r="AX65">
        <f>VLOOKUP($B65,'Place of Foreign Born'!$B:$AG,25,FALSE)</f>
        <v>0</v>
      </c>
      <c r="AY65">
        <f>VLOOKUP($B65,'Place of Foreign Born'!$B:$AG,26,FALSE)</f>
        <v>0</v>
      </c>
      <c r="AZ65" s="1">
        <f t="shared" si="10"/>
        <v>8.921103986618344E-3</v>
      </c>
      <c r="BA65">
        <f>VLOOKUP($B65,'Place of Foreign Born'!$B:$AG,27,FALSE)</f>
        <v>1086</v>
      </c>
      <c r="BB65">
        <f>VLOOKUP($B65,'Place of Foreign Born'!$B:$AG,28,FALSE)</f>
        <v>1046</v>
      </c>
      <c r="BC65">
        <f>VLOOKUP($B65,'Place of Foreign Born'!$B:$AG,29,FALSE)</f>
        <v>355</v>
      </c>
      <c r="BD65">
        <f>VLOOKUP($B65,'Place of Foreign Born'!$B:$AG,30,FALSE)</f>
        <v>161</v>
      </c>
      <c r="BE65">
        <f>VLOOKUP($B65,'Place of Foreign Born'!$B:$AG,31,FALSE)</f>
        <v>530</v>
      </c>
      <c r="BF65">
        <f>VLOOKUP($B65,'Place of Foreign Born'!$B:$AG,32,FALSE)</f>
        <v>40</v>
      </c>
      <c r="BG65" s="1">
        <f t="shared" si="11"/>
        <v>0.30275996654586007</v>
      </c>
    </row>
    <row r="66" spans="1:59" x14ac:dyDescent="0.25">
      <c r="A66" t="str">
        <f>VLOOKUP(B66,'List of ZIP Codes'!$A:$C,2,FALSE)</f>
        <v>Suffolk</v>
      </c>
      <c r="B66">
        <v>11713</v>
      </c>
      <c r="C66">
        <f>VLOOKUP(B66,'Total Population'!$B:$D,3,FALSE)</f>
        <v>9530</v>
      </c>
      <c r="D66" s="1">
        <f>VLOOKUP(B66,Race!$B:$Q,5,FALSE)</f>
        <v>0.63483735571878275</v>
      </c>
      <c r="E66" s="1">
        <f>VLOOKUP(B66,Race!$B:$Q,7,FALSE)</f>
        <v>0.24774396642182581</v>
      </c>
      <c r="F66" s="1">
        <f>VLOOKUP(B66,Race!$B:$Q,9,FALSE)</f>
        <v>1.3641133263378805E-3</v>
      </c>
      <c r="G66" s="1">
        <f>VLOOKUP(B66,Race!$B:$Q,11,FALSE)</f>
        <v>5.2151101783840505E-2</v>
      </c>
      <c r="H66" s="1">
        <f>VLOOKUP(B66,Race!$B:$Q,13,FALSE)</f>
        <v>1.2591815320041973E-3</v>
      </c>
      <c r="I66" s="1">
        <f>VLOOKUP(B66,Race!$B:$Q,16,FALSE)</f>
        <v>6.2644281217208816E-2</v>
      </c>
      <c r="J66" s="27">
        <f>VLOOKUP(B66,Ethnicity!$B:$H,5,FALSE)</f>
        <v>0.84742917103882476</v>
      </c>
      <c r="K66" s="1">
        <f>VLOOKUP(B66,Ethnicity!$B:$H,7,FALSE)</f>
        <v>0.15257082896117524</v>
      </c>
      <c r="L66" s="44">
        <f>VLOOKUP($B66,'Median Age'!$B:$F,3,FALSE)</f>
        <v>37.9</v>
      </c>
      <c r="M66" s="44">
        <f>VLOOKUP($B66,'Median Age'!$B:$F,4,FALSE)</f>
        <v>36.700000000000003</v>
      </c>
      <c r="N66" s="44">
        <f>VLOOKUP($B66,'Median Age'!$B:$F,5,FALSE)</f>
        <v>38</v>
      </c>
      <c r="O66" s="1">
        <f>VLOOKUP($B66,Education!$B:$F,3,FALSE)</f>
        <v>0.871</v>
      </c>
      <c r="P66" s="1">
        <f>VLOOKUP($B66,Education!$B:$F,4,FALSE)</f>
        <v>0.129</v>
      </c>
      <c r="Q66" s="1">
        <f>(VLOOKUP(B66,Language!$B:$E,4,FALSE)/VLOOKUP(B66,Language!$B:$E,3,FALSE))</f>
        <v>0.79700759267530152</v>
      </c>
      <c r="R66" t="str">
        <f>VLOOKUP(B66,Language!$AT:$AV,3,FALSE)</f>
        <v>Spanish or Spanish Creole</v>
      </c>
      <c r="S66" s="27">
        <f t="shared" si="6"/>
        <v>0.20299240732469848</v>
      </c>
      <c r="T66" s="33">
        <f>VLOOKUP(B66,Employment!$B:$E,4,FALSE)</f>
        <v>6.0999999999999999E-2</v>
      </c>
      <c r="U66" s="33">
        <f>VLOOKUP(B66,Poverty!$B:$E,4,FALSE)</f>
        <v>0.16899999999999998</v>
      </c>
      <c r="V66" s="33">
        <f>VLOOKUP(B66,'Public Assistance'!$B:$F,5,FALSE)</f>
        <v>0.11640058055152394</v>
      </c>
      <c r="W66" s="21">
        <f>VLOOKUP(B66,'Median Income'!$B:$E,4,FALSE)</f>
        <v>72825</v>
      </c>
      <c r="X66" s="1">
        <f>VLOOKUP(B66,'Foreign Born'!$A:$E,5,FALSE)</f>
        <v>0.12654774396642182</v>
      </c>
      <c r="Y66">
        <f>VLOOKUP($B66,'Place of Foreign Born'!$B:$AG,3,FALSE)</f>
        <v>1206</v>
      </c>
      <c r="Z66">
        <f>VLOOKUP($B66,'Place of Foreign Born'!$B:$AG,4,FALSE)</f>
        <v>219</v>
      </c>
      <c r="AA66">
        <f>VLOOKUP($B66,'Place of Foreign Born'!$B:$AG,5,FALSE)</f>
        <v>41</v>
      </c>
      <c r="AB66">
        <f>VLOOKUP($B66,'Place of Foreign Born'!$B:$AG,6,FALSE)</f>
        <v>89</v>
      </c>
      <c r="AC66">
        <f>VLOOKUP($B66,'Place of Foreign Born'!$B:$AG,7,FALSE)</f>
        <v>74</v>
      </c>
      <c r="AD66">
        <f>VLOOKUP($B66,'Place of Foreign Born'!$B:$AG,8,FALSE)</f>
        <v>15</v>
      </c>
      <c r="AE66">
        <f>VLOOKUP($B66,'Place of Foreign Born'!$B:$AG,9,FALSE)</f>
        <v>0</v>
      </c>
      <c r="AF66" s="1">
        <f t="shared" si="7"/>
        <v>0.18159203980099503</v>
      </c>
      <c r="AG66">
        <f>VLOOKUP($B66,'Place of Foreign Born'!$B:$AG,10,FALSE)</f>
        <v>267</v>
      </c>
      <c r="AH66">
        <f>VLOOKUP($B66,'Place of Foreign Born'!$B:$AG,11,FALSE)</f>
        <v>97</v>
      </c>
      <c r="AI66">
        <f>VLOOKUP($B66,'Place of Foreign Born'!$B:$AG,12,FALSE)</f>
        <v>70</v>
      </c>
      <c r="AJ66">
        <f>VLOOKUP($B66,'Place of Foreign Born'!$B:$AG,13,FALSE)</f>
        <v>77</v>
      </c>
      <c r="AK66">
        <f>VLOOKUP($B66,'Place of Foreign Born'!$B:$AG,14,FALSE)</f>
        <v>23</v>
      </c>
      <c r="AL66">
        <f>VLOOKUP($B66,'Place of Foreign Born'!$B:$AG,15,FALSE)</f>
        <v>0</v>
      </c>
      <c r="AM66" s="1">
        <f t="shared" si="8"/>
        <v>0.22139303482587064</v>
      </c>
      <c r="AN66">
        <f>VLOOKUP($B66,'Place of Foreign Born'!$B:$AG,16,FALSE)</f>
        <v>7</v>
      </c>
      <c r="AO66">
        <f>VLOOKUP($B66,'Place of Foreign Born'!$B:$AG,17,FALSE)</f>
        <v>0</v>
      </c>
      <c r="AP66">
        <f>VLOOKUP($B66,'Place of Foreign Born'!$B:$AG,18,FALSE)</f>
        <v>0</v>
      </c>
      <c r="AQ66">
        <f>VLOOKUP($B66,'Place of Foreign Born'!$B:$AG,19,FALSE)</f>
        <v>7</v>
      </c>
      <c r="AR66">
        <f>VLOOKUP($B66,'Place of Foreign Born'!$B:$AG,20,FALSE)</f>
        <v>0</v>
      </c>
      <c r="AS66">
        <f>VLOOKUP($B66,'Place of Foreign Born'!$B:$AG,21,FALSE)</f>
        <v>0</v>
      </c>
      <c r="AT66">
        <f>VLOOKUP($B66,'Place of Foreign Born'!$B:$AG,22,FALSE)</f>
        <v>0</v>
      </c>
      <c r="AU66" s="1">
        <f t="shared" si="9"/>
        <v>5.8043117744610278E-3</v>
      </c>
      <c r="AV66">
        <f>VLOOKUP($B66,'Place of Foreign Born'!$B:$AG,23,FALSE)</f>
        <v>0</v>
      </c>
      <c r="AW66">
        <f>VLOOKUP($B66,'Place of Foreign Born'!$B:$AG,24,FALSE)</f>
        <v>0</v>
      </c>
      <c r="AX66">
        <f>VLOOKUP($B66,'Place of Foreign Born'!$B:$AG,25,FALSE)</f>
        <v>0</v>
      </c>
      <c r="AY66">
        <f>VLOOKUP($B66,'Place of Foreign Born'!$B:$AG,26,FALSE)</f>
        <v>0</v>
      </c>
      <c r="AZ66" s="1">
        <f t="shared" si="10"/>
        <v>0</v>
      </c>
      <c r="BA66">
        <f>VLOOKUP($B66,'Place of Foreign Born'!$B:$AG,27,FALSE)</f>
        <v>713</v>
      </c>
      <c r="BB66">
        <f>VLOOKUP($B66,'Place of Foreign Born'!$B:$AG,28,FALSE)</f>
        <v>713</v>
      </c>
      <c r="BC66">
        <f>VLOOKUP($B66,'Place of Foreign Born'!$B:$AG,29,FALSE)</f>
        <v>201</v>
      </c>
      <c r="BD66">
        <f>VLOOKUP($B66,'Place of Foreign Born'!$B:$AG,30,FALSE)</f>
        <v>428</v>
      </c>
      <c r="BE66">
        <f>VLOOKUP($B66,'Place of Foreign Born'!$B:$AG,31,FALSE)</f>
        <v>84</v>
      </c>
      <c r="BF66">
        <f>VLOOKUP($B66,'Place of Foreign Born'!$B:$AG,32,FALSE)</f>
        <v>0</v>
      </c>
      <c r="BG66" s="1">
        <f t="shared" si="11"/>
        <v>0.59121061359867333</v>
      </c>
    </row>
    <row r="67" spans="1:59" x14ac:dyDescent="0.25">
      <c r="A67" t="str">
        <f>VLOOKUP(B67,'List of ZIP Codes'!$A:$C,2,FALSE)</f>
        <v>Nassau</v>
      </c>
      <c r="B67">
        <v>11714</v>
      </c>
      <c r="C67">
        <f>VLOOKUP(B67,'Total Population'!$B:$D,3,FALSE)</f>
        <v>23313</v>
      </c>
      <c r="D67" s="1">
        <f>VLOOKUP(B67,Race!$B:$Q,5,FALSE)</f>
        <v>0.88735898425771031</v>
      </c>
      <c r="E67" s="1">
        <f>VLOOKUP(B67,Race!$B:$Q,7,FALSE)</f>
        <v>1.9731480289966971E-3</v>
      </c>
      <c r="F67" s="1">
        <f>VLOOKUP(B67,Race!$B:$Q,9,FALSE)</f>
        <v>6.4341783554240119E-4</v>
      </c>
      <c r="G67" s="1">
        <f>VLOOKUP(B67,Race!$B:$Q,11,FALSE)</f>
        <v>8.7075880410071638E-2</v>
      </c>
      <c r="H67" s="1">
        <f>VLOOKUP(B67,Race!$B:$Q,13,FALSE)</f>
        <v>0</v>
      </c>
      <c r="I67" s="1">
        <f>VLOOKUP(B67,Race!$B:$Q,16,FALSE)</f>
        <v>2.2948569467678977E-2</v>
      </c>
      <c r="J67" s="27">
        <f>VLOOKUP(B67,Ethnicity!$B:$H,5,FALSE)</f>
        <v>0.92167460215330499</v>
      </c>
      <c r="K67" s="1">
        <f>VLOOKUP(B67,Ethnicity!$B:$H,7,FALSE)</f>
        <v>7.8325397846694983E-2</v>
      </c>
      <c r="L67" s="44">
        <f>VLOOKUP($B67,'Median Age'!$B:$F,3,FALSE)</f>
        <v>44.4</v>
      </c>
      <c r="M67" s="44">
        <f>VLOOKUP($B67,'Median Age'!$B:$F,4,FALSE)</f>
        <v>42.3</v>
      </c>
      <c r="N67" s="44">
        <f>VLOOKUP($B67,'Median Age'!$B:$F,5,FALSE)</f>
        <v>45.7</v>
      </c>
      <c r="O67" s="1">
        <f>VLOOKUP($B67,Education!$B:$F,3,FALSE)</f>
        <v>0.92799999999999994</v>
      </c>
      <c r="P67" s="1">
        <f>VLOOKUP($B67,Education!$B:$F,4,FALSE)</f>
        <v>7.2000000000000064E-2</v>
      </c>
      <c r="Q67" s="1">
        <f>(VLOOKUP(B67,Language!$B:$E,4,FALSE)/VLOOKUP(B67,Language!$B:$E,3,FALSE))</f>
        <v>0.81916274904857844</v>
      </c>
      <c r="R67" t="str">
        <f>VLOOKUP(B67,Language!$AT:$AV,3,FALSE)</f>
        <v>Spanish or Spanish Creole</v>
      </c>
      <c r="S67" s="27">
        <f t="shared" si="6"/>
        <v>0.18083725095142156</v>
      </c>
      <c r="T67" s="33">
        <f>VLOOKUP(B67,Employment!$B:$E,4,FALSE)</f>
        <v>6.8000000000000005E-2</v>
      </c>
      <c r="U67" s="33">
        <f>VLOOKUP(B67,Poverty!$B:$E,4,FALSE)</f>
        <v>2.7999999999999997E-2</v>
      </c>
      <c r="V67" s="33">
        <f>VLOOKUP(B67,'Public Assistance'!$B:$F,5,FALSE)</f>
        <v>3.5935720612425663E-2</v>
      </c>
      <c r="W67" s="21">
        <f>VLOOKUP(B67,'Median Income'!$B:$E,4,FALSE)</f>
        <v>86608</v>
      </c>
      <c r="X67" s="1">
        <f>VLOOKUP(B67,'Foreign Born'!$A:$E,5,FALSE)</f>
        <v>0.14562690344443013</v>
      </c>
      <c r="Y67">
        <f>VLOOKUP($B67,'Place of Foreign Born'!$B:$AG,3,FALSE)</f>
        <v>3395</v>
      </c>
      <c r="Z67">
        <f>VLOOKUP($B67,'Place of Foreign Born'!$B:$AG,4,FALSE)</f>
        <v>1093</v>
      </c>
      <c r="AA67">
        <f>VLOOKUP($B67,'Place of Foreign Born'!$B:$AG,5,FALSE)</f>
        <v>72</v>
      </c>
      <c r="AB67">
        <f>VLOOKUP($B67,'Place of Foreign Born'!$B:$AG,6,FALSE)</f>
        <v>81</v>
      </c>
      <c r="AC67">
        <f>VLOOKUP($B67,'Place of Foreign Born'!$B:$AG,7,FALSE)</f>
        <v>378</v>
      </c>
      <c r="AD67">
        <f>VLOOKUP($B67,'Place of Foreign Born'!$B:$AG,8,FALSE)</f>
        <v>562</v>
      </c>
      <c r="AE67">
        <f>VLOOKUP($B67,'Place of Foreign Born'!$B:$AG,9,FALSE)</f>
        <v>0</v>
      </c>
      <c r="AF67" s="1">
        <f t="shared" si="7"/>
        <v>0.32194403534609722</v>
      </c>
      <c r="AG67">
        <f>VLOOKUP($B67,'Place of Foreign Born'!$B:$AG,10,FALSE)</f>
        <v>1462</v>
      </c>
      <c r="AH67">
        <f>VLOOKUP($B67,'Place of Foreign Born'!$B:$AG,11,FALSE)</f>
        <v>404</v>
      </c>
      <c r="AI67">
        <f>VLOOKUP($B67,'Place of Foreign Born'!$B:$AG,12,FALSE)</f>
        <v>854</v>
      </c>
      <c r="AJ67">
        <f>VLOOKUP($B67,'Place of Foreign Born'!$B:$AG,13,FALSE)</f>
        <v>69</v>
      </c>
      <c r="AK67">
        <f>VLOOKUP($B67,'Place of Foreign Born'!$B:$AG,14,FALSE)</f>
        <v>135</v>
      </c>
      <c r="AL67">
        <f>VLOOKUP($B67,'Place of Foreign Born'!$B:$AG,15,FALSE)</f>
        <v>0</v>
      </c>
      <c r="AM67" s="1">
        <f t="shared" si="8"/>
        <v>0.43063328424153169</v>
      </c>
      <c r="AN67">
        <f>VLOOKUP($B67,'Place of Foreign Born'!$B:$AG,16,FALSE)</f>
        <v>73</v>
      </c>
      <c r="AO67">
        <f>VLOOKUP($B67,'Place of Foreign Born'!$B:$AG,17,FALSE)</f>
        <v>0</v>
      </c>
      <c r="AP67">
        <f>VLOOKUP($B67,'Place of Foreign Born'!$B:$AG,18,FALSE)</f>
        <v>0</v>
      </c>
      <c r="AQ67">
        <f>VLOOKUP($B67,'Place of Foreign Born'!$B:$AG,19,FALSE)</f>
        <v>73</v>
      </c>
      <c r="AR67">
        <f>VLOOKUP($B67,'Place of Foreign Born'!$B:$AG,20,FALSE)</f>
        <v>0</v>
      </c>
      <c r="AS67">
        <f>VLOOKUP($B67,'Place of Foreign Born'!$B:$AG,21,FALSE)</f>
        <v>0</v>
      </c>
      <c r="AT67">
        <f>VLOOKUP($B67,'Place of Foreign Born'!$B:$AG,22,FALSE)</f>
        <v>0</v>
      </c>
      <c r="AU67" s="1">
        <f t="shared" si="9"/>
        <v>2.150220913107511E-2</v>
      </c>
      <c r="AV67">
        <f>VLOOKUP($B67,'Place of Foreign Born'!$B:$AG,23,FALSE)</f>
        <v>13</v>
      </c>
      <c r="AW67">
        <f>VLOOKUP($B67,'Place of Foreign Born'!$B:$AG,24,FALSE)</f>
        <v>13</v>
      </c>
      <c r="AX67">
        <f>VLOOKUP($B67,'Place of Foreign Born'!$B:$AG,25,FALSE)</f>
        <v>0</v>
      </c>
      <c r="AY67">
        <f>VLOOKUP($B67,'Place of Foreign Born'!$B:$AG,26,FALSE)</f>
        <v>0</v>
      </c>
      <c r="AZ67" s="1">
        <f t="shared" si="10"/>
        <v>3.8291605301914579E-3</v>
      </c>
      <c r="BA67">
        <f>VLOOKUP($B67,'Place of Foreign Born'!$B:$AG,27,FALSE)</f>
        <v>754</v>
      </c>
      <c r="BB67">
        <f>VLOOKUP($B67,'Place of Foreign Born'!$B:$AG,28,FALSE)</f>
        <v>742</v>
      </c>
      <c r="BC67">
        <f>VLOOKUP($B67,'Place of Foreign Born'!$B:$AG,29,FALSE)</f>
        <v>148</v>
      </c>
      <c r="BD67">
        <f>VLOOKUP($B67,'Place of Foreign Born'!$B:$AG,30,FALSE)</f>
        <v>103</v>
      </c>
      <c r="BE67">
        <f>VLOOKUP($B67,'Place of Foreign Born'!$B:$AG,31,FALSE)</f>
        <v>491</v>
      </c>
      <c r="BF67">
        <f>VLOOKUP($B67,'Place of Foreign Born'!$B:$AG,32,FALSE)</f>
        <v>12</v>
      </c>
      <c r="BG67" s="1">
        <f t="shared" si="11"/>
        <v>0.22209131075110455</v>
      </c>
    </row>
    <row r="68" spans="1:59" x14ac:dyDescent="0.25">
      <c r="A68" t="str">
        <f>VLOOKUP(B68,'List of ZIP Codes'!$A:$C,2,FALSE)</f>
        <v>Suffolk</v>
      </c>
      <c r="B68">
        <v>11715</v>
      </c>
      <c r="C68">
        <f>VLOOKUP(B68,'Total Population'!$B:$D,3,FALSE)</f>
        <v>4335</v>
      </c>
      <c r="D68" s="1">
        <f>VLOOKUP(B68,Race!$B:$Q,5,FALSE)</f>
        <v>0.99700115340253748</v>
      </c>
      <c r="E68" s="1">
        <f>VLOOKUP(B68,Race!$B:$Q,7,FALSE)</f>
        <v>0</v>
      </c>
      <c r="F68" s="1">
        <f>VLOOKUP(B68,Race!$B:$Q,9,FALSE)</f>
        <v>0</v>
      </c>
      <c r="G68" s="1">
        <f>VLOOKUP(B68,Race!$B:$Q,11,FALSE)</f>
        <v>1.6147635524798155E-3</v>
      </c>
      <c r="H68" s="1">
        <f>VLOOKUP(B68,Race!$B:$Q,13,FALSE)</f>
        <v>0</v>
      </c>
      <c r="I68" s="1">
        <f>VLOOKUP(B68,Race!$B:$Q,16,FALSE)</f>
        <v>1.3840830449826989E-3</v>
      </c>
      <c r="J68" s="27">
        <f>VLOOKUP(B68,Ethnicity!$B:$H,5,FALSE)</f>
        <v>0.94971164936562857</v>
      </c>
      <c r="K68" s="1">
        <f>VLOOKUP(B68,Ethnicity!$B:$H,7,FALSE)</f>
        <v>5.0288350634371398E-2</v>
      </c>
      <c r="L68" s="44">
        <f>VLOOKUP($B68,'Median Age'!$B:$F,3,FALSE)</f>
        <v>44.5</v>
      </c>
      <c r="M68" s="44">
        <f>VLOOKUP($B68,'Median Age'!$B:$F,4,FALSE)</f>
        <v>45.5</v>
      </c>
      <c r="N68" s="44">
        <f>VLOOKUP($B68,'Median Age'!$B:$F,5,FALSE)</f>
        <v>43.6</v>
      </c>
      <c r="O68" s="1">
        <f>VLOOKUP($B68,Education!$B:$F,3,FALSE)</f>
        <v>0.97699999999999998</v>
      </c>
      <c r="P68" s="1">
        <f>VLOOKUP($B68,Education!$B:$F,4,FALSE)</f>
        <v>2.300000000000002E-2</v>
      </c>
      <c r="Q68" s="1">
        <f>(VLOOKUP(B68,Language!$B:$E,4,FALSE)/VLOOKUP(B68,Language!$B:$E,3,FALSE))</f>
        <v>0.93328481319747691</v>
      </c>
      <c r="R68" t="str">
        <f>VLOOKUP(B68,Language!$AT:$AV,3,FALSE)</f>
        <v>Spanish or Spanish Creole</v>
      </c>
      <c r="S68" s="27">
        <f t="shared" si="6"/>
        <v>6.6715186802523085E-2</v>
      </c>
      <c r="T68" s="33">
        <f>VLOOKUP(B68,Employment!$B:$E,4,FALSE)</f>
        <v>5.2000000000000005E-2</v>
      </c>
      <c r="U68" s="33">
        <f>VLOOKUP(B68,Poverty!$B:$E,4,FALSE)</f>
        <v>0.04</v>
      </c>
      <c r="V68" s="33">
        <f>VLOOKUP(B68,'Public Assistance'!$B:$F,5,FALSE)</f>
        <v>3.7854889589905363E-3</v>
      </c>
      <c r="W68" s="21">
        <f>VLOOKUP(B68,'Median Income'!$B:$E,4,FALSE)</f>
        <v>92083</v>
      </c>
      <c r="X68" s="1">
        <f>VLOOKUP(B68,'Foreign Born'!$A:$E,5,FALSE)</f>
        <v>5.8823529411764705E-2</v>
      </c>
      <c r="Y68">
        <f>VLOOKUP($B68,'Place of Foreign Born'!$B:$AG,3,FALSE)</f>
        <v>255</v>
      </c>
      <c r="Z68">
        <f>VLOOKUP($B68,'Place of Foreign Born'!$B:$AG,4,FALSE)</f>
        <v>158</v>
      </c>
      <c r="AA68">
        <f>VLOOKUP($B68,'Place of Foreign Born'!$B:$AG,5,FALSE)</f>
        <v>45</v>
      </c>
      <c r="AB68">
        <f>VLOOKUP($B68,'Place of Foreign Born'!$B:$AG,6,FALSE)</f>
        <v>36</v>
      </c>
      <c r="AC68">
        <f>VLOOKUP($B68,'Place of Foreign Born'!$B:$AG,7,FALSE)</f>
        <v>36</v>
      </c>
      <c r="AD68">
        <f>VLOOKUP($B68,'Place of Foreign Born'!$B:$AG,8,FALSE)</f>
        <v>41</v>
      </c>
      <c r="AE68">
        <f>VLOOKUP($B68,'Place of Foreign Born'!$B:$AG,9,FALSE)</f>
        <v>0</v>
      </c>
      <c r="AF68" s="1">
        <f t="shared" si="7"/>
        <v>0.61960784313725492</v>
      </c>
      <c r="AG68">
        <f>VLOOKUP($B68,'Place of Foreign Born'!$B:$AG,10,FALSE)</f>
        <v>13</v>
      </c>
      <c r="AH68">
        <f>VLOOKUP($B68,'Place of Foreign Born'!$B:$AG,11,FALSE)</f>
        <v>0</v>
      </c>
      <c r="AI68">
        <f>VLOOKUP($B68,'Place of Foreign Born'!$B:$AG,12,FALSE)</f>
        <v>0</v>
      </c>
      <c r="AJ68">
        <f>VLOOKUP($B68,'Place of Foreign Born'!$B:$AG,13,FALSE)</f>
        <v>13</v>
      </c>
      <c r="AK68">
        <f>VLOOKUP($B68,'Place of Foreign Born'!$B:$AG,14,FALSE)</f>
        <v>0</v>
      </c>
      <c r="AL68">
        <f>VLOOKUP($B68,'Place of Foreign Born'!$B:$AG,15,FALSE)</f>
        <v>0</v>
      </c>
      <c r="AM68" s="1">
        <f t="shared" si="8"/>
        <v>5.0980392156862744E-2</v>
      </c>
      <c r="AN68">
        <f>VLOOKUP($B68,'Place of Foreign Born'!$B:$AG,16,FALSE)</f>
        <v>9</v>
      </c>
      <c r="AO68">
        <f>VLOOKUP($B68,'Place of Foreign Born'!$B:$AG,17,FALSE)</f>
        <v>0</v>
      </c>
      <c r="AP68">
        <f>VLOOKUP($B68,'Place of Foreign Born'!$B:$AG,18,FALSE)</f>
        <v>0</v>
      </c>
      <c r="AQ68">
        <f>VLOOKUP($B68,'Place of Foreign Born'!$B:$AG,19,FALSE)</f>
        <v>9</v>
      </c>
      <c r="AR68">
        <f>VLOOKUP($B68,'Place of Foreign Born'!$B:$AG,20,FALSE)</f>
        <v>0</v>
      </c>
      <c r="AS68">
        <f>VLOOKUP($B68,'Place of Foreign Born'!$B:$AG,21,FALSE)</f>
        <v>0</v>
      </c>
      <c r="AT68">
        <f>VLOOKUP($B68,'Place of Foreign Born'!$B:$AG,22,FALSE)</f>
        <v>0</v>
      </c>
      <c r="AU68" s="1">
        <f t="shared" si="9"/>
        <v>3.5294117647058823E-2</v>
      </c>
      <c r="AV68">
        <f>VLOOKUP($B68,'Place of Foreign Born'!$B:$AG,23,FALSE)</f>
        <v>0</v>
      </c>
      <c r="AW68">
        <f>VLOOKUP($B68,'Place of Foreign Born'!$B:$AG,24,FALSE)</f>
        <v>0</v>
      </c>
      <c r="AX68">
        <f>VLOOKUP($B68,'Place of Foreign Born'!$B:$AG,25,FALSE)</f>
        <v>0</v>
      </c>
      <c r="AY68">
        <f>VLOOKUP($B68,'Place of Foreign Born'!$B:$AG,26,FALSE)</f>
        <v>0</v>
      </c>
      <c r="AZ68" s="1">
        <f t="shared" si="10"/>
        <v>0</v>
      </c>
      <c r="BA68">
        <f>VLOOKUP($B68,'Place of Foreign Born'!$B:$AG,27,FALSE)</f>
        <v>75</v>
      </c>
      <c r="BB68">
        <f>VLOOKUP($B68,'Place of Foreign Born'!$B:$AG,28,FALSE)</f>
        <v>50</v>
      </c>
      <c r="BC68">
        <f>VLOOKUP($B68,'Place of Foreign Born'!$B:$AG,29,FALSE)</f>
        <v>9</v>
      </c>
      <c r="BD68">
        <f>VLOOKUP($B68,'Place of Foreign Born'!$B:$AG,30,FALSE)</f>
        <v>0</v>
      </c>
      <c r="BE68">
        <f>VLOOKUP($B68,'Place of Foreign Born'!$B:$AG,31,FALSE)</f>
        <v>41</v>
      </c>
      <c r="BF68">
        <f>VLOOKUP($B68,'Place of Foreign Born'!$B:$AG,32,FALSE)</f>
        <v>25</v>
      </c>
      <c r="BG68" s="1">
        <f t="shared" si="11"/>
        <v>0.29411764705882354</v>
      </c>
    </row>
    <row r="69" spans="1:59" x14ac:dyDescent="0.25">
      <c r="A69" t="str">
        <f>VLOOKUP(B69,'List of ZIP Codes'!$A:$C,2,FALSE)</f>
        <v>Suffolk</v>
      </c>
      <c r="B69">
        <v>11716</v>
      </c>
      <c r="C69">
        <f>VLOOKUP(B69,'Total Population'!$B:$D,3,FALSE)</f>
        <v>11134</v>
      </c>
      <c r="D69" s="1">
        <f>VLOOKUP(B69,Race!$B:$Q,5,FALSE)</f>
        <v>0.95239805999640736</v>
      </c>
      <c r="E69" s="1">
        <f>VLOOKUP(B69,Race!$B:$Q,7,FALSE)</f>
        <v>5.2092689060535295E-3</v>
      </c>
      <c r="F69" s="1">
        <f>VLOOKUP(B69,Race!$B:$Q,9,FALSE)</f>
        <v>0</v>
      </c>
      <c r="G69" s="1">
        <f>VLOOKUP(B69,Race!$B:$Q,11,FALSE)</f>
        <v>1.383150709538351E-2</v>
      </c>
      <c r="H69" s="1">
        <f>VLOOKUP(B69,Race!$B:$Q,13,FALSE)</f>
        <v>3.3231543021375967E-3</v>
      </c>
      <c r="I69" s="1">
        <f>VLOOKUP(B69,Race!$B:$Q,16,FALSE)</f>
        <v>2.5238009700017962E-2</v>
      </c>
      <c r="J69" s="27">
        <f>VLOOKUP(B69,Ethnicity!$B:$H,5,FALSE)</f>
        <v>0.9124303933896174</v>
      </c>
      <c r="K69" s="1">
        <f>VLOOKUP(B69,Ethnicity!$B:$H,7,FALSE)</f>
        <v>8.7569606610382614E-2</v>
      </c>
      <c r="L69" s="44">
        <f>VLOOKUP($B69,'Median Age'!$B:$F,3,FALSE)</f>
        <v>40.9</v>
      </c>
      <c r="M69" s="44">
        <f>VLOOKUP($B69,'Median Age'!$B:$F,4,FALSE)</f>
        <v>40.4</v>
      </c>
      <c r="N69" s="44">
        <f>VLOOKUP($B69,'Median Age'!$B:$F,5,FALSE)</f>
        <v>42.8</v>
      </c>
      <c r="O69" s="1">
        <f>VLOOKUP($B69,Education!$B:$F,3,FALSE)</f>
        <v>0.92400000000000004</v>
      </c>
      <c r="P69" s="1">
        <f>VLOOKUP($B69,Education!$B:$F,4,FALSE)</f>
        <v>7.5999999999999956E-2</v>
      </c>
      <c r="Q69" s="1">
        <f>(VLOOKUP(B69,Language!$B:$E,4,FALSE)/VLOOKUP(B69,Language!$B:$E,3,FALSE))</f>
        <v>0.89561328385193639</v>
      </c>
      <c r="R69" t="str">
        <f>VLOOKUP(B69,Language!$AT:$AV,3,FALSE)</f>
        <v>Spanish or Spanish Creole</v>
      </c>
      <c r="S69" s="27">
        <f t="shared" si="6"/>
        <v>0.10438671614806361</v>
      </c>
      <c r="T69" s="33">
        <f>VLOOKUP(B69,Employment!$B:$E,4,FALSE)</f>
        <v>9.4E-2</v>
      </c>
      <c r="U69" s="33">
        <f>VLOOKUP(B69,Poverty!$B:$E,4,FALSE)</f>
        <v>4.9000000000000002E-2</v>
      </c>
      <c r="V69" s="33">
        <f>VLOOKUP(B69,'Public Assistance'!$B:$F,5,FALSE)</f>
        <v>5.5091383812010446E-2</v>
      </c>
      <c r="W69" s="21">
        <f>VLOOKUP(B69,'Median Income'!$B:$E,4,FALSE)</f>
        <v>84861</v>
      </c>
      <c r="X69" s="1">
        <f>VLOOKUP(B69,'Foreign Born'!$A:$E,5,FALSE)</f>
        <v>5.7481587928866533E-2</v>
      </c>
      <c r="Y69">
        <f>VLOOKUP($B69,'Place of Foreign Born'!$B:$AG,3,FALSE)</f>
        <v>640</v>
      </c>
      <c r="Z69">
        <f>VLOOKUP($B69,'Place of Foreign Born'!$B:$AG,4,FALSE)</f>
        <v>221</v>
      </c>
      <c r="AA69">
        <f>VLOOKUP($B69,'Place of Foreign Born'!$B:$AG,5,FALSE)</f>
        <v>49</v>
      </c>
      <c r="AB69">
        <f>VLOOKUP($B69,'Place of Foreign Born'!$B:$AG,6,FALSE)</f>
        <v>11</v>
      </c>
      <c r="AC69">
        <f>VLOOKUP($B69,'Place of Foreign Born'!$B:$AG,7,FALSE)</f>
        <v>53</v>
      </c>
      <c r="AD69">
        <f>VLOOKUP($B69,'Place of Foreign Born'!$B:$AG,8,FALSE)</f>
        <v>108</v>
      </c>
      <c r="AE69">
        <f>VLOOKUP($B69,'Place of Foreign Born'!$B:$AG,9,FALSE)</f>
        <v>0</v>
      </c>
      <c r="AF69" s="1">
        <f t="shared" si="7"/>
        <v>0.34531250000000002</v>
      </c>
      <c r="AG69">
        <f>VLOOKUP($B69,'Place of Foreign Born'!$B:$AG,10,FALSE)</f>
        <v>185</v>
      </c>
      <c r="AH69">
        <f>VLOOKUP($B69,'Place of Foreign Born'!$B:$AG,11,FALSE)</f>
        <v>21</v>
      </c>
      <c r="AI69">
        <f>VLOOKUP($B69,'Place of Foreign Born'!$B:$AG,12,FALSE)</f>
        <v>117</v>
      </c>
      <c r="AJ69">
        <f>VLOOKUP($B69,'Place of Foreign Born'!$B:$AG,13,FALSE)</f>
        <v>22</v>
      </c>
      <c r="AK69">
        <f>VLOOKUP($B69,'Place of Foreign Born'!$B:$AG,14,FALSE)</f>
        <v>25</v>
      </c>
      <c r="AL69">
        <f>VLOOKUP($B69,'Place of Foreign Born'!$B:$AG,15,FALSE)</f>
        <v>0</v>
      </c>
      <c r="AM69" s="1">
        <f t="shared" si="8"/>
        <v>0.2890625</v>
      </c>
      <c r="AN69">
        <f>VLOOKUP($B69,'Place of Foreign Born'!$B:$AG,16,FALSE)</f>
        <v>0</v>
      </c>
      <c r="AO69">
        <f>VLOOKUP($B69,'Place of Foreign Born'!$B:$AG,17,FALSE)</f>
        <v>0</v>
      </c>
      <c r="AP69">
        <f>VLOOKUP($B69,'Place of Foreign Born'!$B:$AG,18,FALSE)</f>
        <v>0</v>
      </c>
      <c r="AQ69">
        <f>VLOOKUP($B69,'Place of Foreign Born'!$B:$AG,19,FALSE)</f>
        <v>0</v>
      </c>
      <c r="AR69">
        <f>VLOOKUP($B69,'Place of Foreign Born'!$B:$AG,20,FALSE)</f>
        <v>0</v>
      </c>
      <c r="AS69">
        <f>VLOOKUP($B69,'Place of Foreign Born'!$B:$AG,21,FALSE)</f>
        <v>0</v>
      </c>
      <c r="AT69">
        <f>VLOOKUP($B69,'Place of Foreign Born'!$B:$AG,22,FALSE)</f>
        <v>0</v>
      </c>
      <c r="AU69" s="1">
        <f t="shared" si="9"/>
        <v>0</v>
      </c>
      <c r="AV69">
        <f>VLOOKUP($B69,'Place of Foreign Born'!$B:$AG,23,FALSE)</f>
        <v>0</v>
      </c>
      <c r="AW69">
        <f>VLOOKUP($B69,'Place of Foreign Born'!$B:$AG,24,FALSE)</f>
        <v>0</v>
      </c>
      <c r="AX69">
        <f>VLOOKUP($B69,'Place of Foreign Born'!$B:$AG,25,FALSE)</f>
        <v>0</v>
      </c>
      <c r="AY69">
        <f>VLOOKUP($B69,'Place of Foreign Born'!$B:$AG,26,FALSE)</f>
        <v>0</v>
      </c>
      <c r="AZ69" s="1">
        <f t="shared" si="10"/>
        <v>0</v>
      </c>
      <c r="BA69">
        <f>VLOOKUP($B69,'Place of Foreign Born'!$B:$AG,27,FALSE)</f>
        <v>234</v>
      </c>
      <c r="BB69">
        <f>VLOOKUP($B69,'Place of Foreign Born'!$B:$AG,28,FALSE)</f>
        <v>211</v>
      </c>
      <c r="BC69">
        <f>VLOOKUP($B69,'Place of Foreign Born'!$B:$AG,29,FALSE)</f>
        <v>111</v>
      </c>
      <c r="BD69">
        <f>VLOOKUP($B69,'Place of Foreign Born'!$B:$AG,30,FALSE)</f>
        <v>22</v>
      </c>
      <c r="BE69">
        <f>VLOOKUP($B69,'Place of Foreign Born'!$B:$AG,31,FALSE)</f>
        <v>78</v>
      </c>
      <c r="BF69">
        <f>VLOOKUP($B69,'Place of Foreign Born'!$B:$AG,32,FALSE)</f>
        <v>23</v>
      </c>
      <c r="BG69" s="1">
        <f t="shared" si="11"/>
        <v>0.36562499999999998</v>
      </c>
    </row>
    <row r="70" spans="1:59" x14ac:dyDescent="0.25">
      <c r="A70" t="str">
        <f>VLOOKUP(B70,'List of ZIP Codes'!$A:$C,2,FALSE)</f>
        <v>Suffolk</v>
      </c>
      <c r="B70">
        <v>11717</v>
      </c>
      <c r="C70">
        <f>VLOOKUP(B70,'Total Population'!$B:$D,3,FALSE)</f>
        <v>59449</v>
      </c>
      <c r="D70" s="1">
        <f>VLOOKUP(B70,Race!$B:$Q,5,FALSE)</f>
        <v>0.45398576931487494</v>
      </c>
      <c r="E70" s="1">
        <f>VLOOKUP(B70,Race!$B:$Q,7,FALSE)</f>
        <v>0.15113795017578091</v>
      </c>
      <c r="F70" s="1">
        <f>VLOOKUP(B70,Race!$B:$Q,9,FALSE)</f>
        <v>4.9958788205016064E-3</v>
      </c>
      <c r="G70" s="1">
        <f>VLOOKUP(B70,Race!$B:$Q,11,FALSE)</f>
        <v>2.5601776312469512E-2</v>
      </c>
      <c r="H70" s="1">
        <f>VLOOKUP(B70,Race!$B:$Q,13,FALSE)</f>
        <v>0</v>
      </c>
      <c r="I70" s="1">
        <f>VLOOKUP(B70,Race!$B:$Q,16,FALSE)</f>
        <v>0.36427862537637301</v>
      </c>
      <c r="J70" s="27">
        <f>VLOOKUP(B70,Ethnicity!$B:$H,5,FALSE)</f>
        <v>0.32045955356692291</v>
      </c>
      <c r="K70" s="1">
        <f>VLOOKUP(B70,Ethnicity!$B:$H,7,FALSE)</f>
        <v>0.67954044643307709</v>
      </c>
      <c r="L70" s="44">
        <f>VLOOKUP($B70,'Median Age'!$B:$F,3,FALSE)</f>
        <v>32.299999999999997</v>
      </c>
      <c r="M70" s="44">
        <f>VLOOKUP($B70,'Median Age'!$B:$F,4,FALSE)</f>
        <v>32.299999999999997</v>
      </c>
      <c r="N70" s="44">
        <f>VLOOKUP($B70,'Median Age'!$B:$F,5,FALSE)</f>
        <v>32.4</v>
      </c>
      <c r="O70" s="1">
        <f>VLOOKUP($B70,Education!$B:$F,3,FALSE)</f>
        <v>0.70299999999999996</v>
      </c>
      <c r="P70" s="1">
        <f>VLOOKUP($B70,Education!$B:$F,4,FALSE)</f>
        <v>0.29700000000000004</v>
      </c>
      <c r="Q70" s="1">
        <f>(VLOOKUP(B70,Language!$B:$E,4,FALSE)/VLOOKUP(B70,Language!$B:$E,3,FALSE))</f>
        <v>0.31337194477834845</v>
      </c>
      <c r="R70" t="str">
        <f>VLOOKUP(B70,Language!$AT:$AV,3,FALSE)</f>
        <v>Spanish or Spanish Creole</v>
      </c>
      <c r="S70" s="27">
        <f t="shared" ref="S70:S101" si="12">1-Q70</f>
        <v>0.68662805522165149</v>
      </c>
      <c r="T70" s="33">
        <f>VLOOKUP(B70,Employment!$B:$E,4,FALSE)</f>
        <v>9.5000000000000001E-2</v>
      </c>
      <c r="U70" s="33">
        <f>VLOOKUP(B70,Poverty!$B:$E,4,FALSE)</f>
        <v>0.107</v>
      </c>
      <c r="V70" s="33">
        <f>VLOOKUP(B70,'Public Assistance'!$B:$F,5,FALSE)</f>
        <v>0.1484948869364828</v>
      </c>
      <c r="W70" s="21">
        <f>VLOOKUP(B70,'Median Income'!$B:$E,4,FALSE)</f>
        <v>69240</v>
      </c>
      <c r="X70" s="1">
        <f>VLOOKUP(B70,'Foreign Born'!$A:$E,5,FALSE)</f>
        <v>0.42443102491210954</v>
      </c>
      <c r="Y70">
        <f>VLOOKUP($B70,'Place of Foreign Born'!$B:$AG,3,FALSE)</f>
        <v>25232</v>
      </c>
      <c r="Z70">
        <f>VLOOKUP($B70,'Place of Foreign Born'!$B:$AG,4,FALSE)</f>
        <v>547</v>
      </c>
      <c r="AA70">
        <f>VLOOKUP($B70,'Place of Foreign Born'!$B:$AG,5,FALSE)</f>
        <v>100</v>
      </c>
      <c r="AB70">
        <f>VLOOKUP($B70,'Place of Foreign Born'!$B:$AG,6,FALSE)</f>
        <v>62</v>
      </c>
      <c r="AC70">
        <f>VLOOKUP($B70,'Place of Foreign Born'!$B:$AG,7,FALSE)</f>
        <v>297</v>
      </c>
      <c r="AD70">
        <f>VLOOKUP($B70,'Place of Foreign Born'!$B:$AG,8,FALSE)</f>
        <v>88</v>
      </c>
      <c r="AE70">
        <f>VLOOKUP($B70,'Place of Foreign Born'!$B:$AG,9,FALSE)</f>
        <v>0</v>
      </c>
      <c r="AF70" s="1">
        <f t="shared" ref="AF70:AF101" si="13">Z70/Y70</f>
        <v>2.1678820545339251E-2</v>
      </c>
      <c r="AG70">
        <f>VLOOKUP($B70,'Place of Foreign Born'!$B:$AG,10,FALSE)</f>
        <v>912</v>
      </c>
      <c r="AH70">
        <f>VLOOKUP($B70,'Place of Foreign Born'!$B:$AG,11,FALSE)</f>
        <v>161</v>
      </c>
      <c r="AI70">
        <f>VLOOKUP($B70,'Place of Foreign Born'!$B:$AG,12,FALSE)</f>
        <v>543</v>
      </c>
      <c r="AJ70">
        <f>VLOOKUP($B70,'Place of Foreign Born'!$B:$AG,13,FALSE)</f>
        <v>193</v>
      </c>
      <c r="AK70">
        <f>VLOOKUP($B70,'Place of Foreign Born'!$B:$AG,14,FALSE)</f>
        <v>15</v>
      </c>
      <c r="AL70">
        <f>VLOOKUP($B70,'Place of Foreign Born'!$B:$AG,15,FALSE)</f>
        <v>0</v>
      </c>
      <c r="AM70" s="1">
        <f t="shared" ref="AM70:AM101" si="14">AG70/Y70</f>
        <v>3.614457831325301E-2</v>
      </c>
      <c r="AN70">
        <f>VLOOKUP($B70,'Place of Foreign Born'!$B:$AG,16,FALSE)</f>
        <v>212</v>
      </c>
      <c r="AO70">
        <f>VLOOKUP($B70,'Place of Foreign Born'!$B:$AG,17,FALSE)</f>
        <v>0</v>
      </c>
      <c r="AP70">
        <f>VLOOKUP($B70,'Place of Foreign Born'!$B:$AG,18,FALSE)</f>
        <v>0</v>
      </c>
      <c r="AQ70">
        <f>VLOOKUP($B70,'Place of Foreign Born'!$B:$AG,19,FALSE)</f>
        <v>11</v>
      </c>
      <c r="AR70">
        <f>VLOOKUP($B70,'Place of Foreign Born'!$B:$AG,20,FALSE)</f>
        <v>0</v>
      </c>
      <c r="AS70">
        <f>VLOOKUP($B70,'Place of Foreign Born'!$B:$AG,21,FALSE)</f>
        <v>118</v>
      </c>
      <c r="AT70">
        <f>VLOOKUP($B70,'Place of Foreign Born'!$B:$AG,22,FALSE)</f>
        <v>83</v>
      </c>
      <c r="AU70" s="1">
        <f t="shared" ref="AU70:AU101" si="15">AN70/Y70</f>
        <v>8.4020291693088136E-3</v>
      </c>
      <c r="AV70">
        <f>VLOOKUP($B70,'Place of Foreign Born'!$B:$AG,23,FALSE)</f>
        <v>0</v>
      </c>
      <c r="AW70">
        <f>VLOOKUP($B70,'Place of Foreign Born'!$B:$AG,24,FALSE)</f>
        <v>0</v>
      </c>
      <c r="AX70">
        <f>VLOOKUP($B70,'Place of Foreign Born'!$B:$AG,25,FALSE)</f>
        <v>0</v>
      </c>
      <c r="AY70">
        <f>VLOOKUP($B70,'Place of Foreign Born'!$B:$AG,26,FALSE)</f>
        <v>0</v>
      </c>
      <c r="AZ70" s="1">
        <f t="shared" ref="AZ70:AZ101" si="16">AV70/Y70</f>
        <v>0</v>
      </c>
      <c r="BA70">
        <f>VLOOKUP($B70,'Place of Foreign Born'!$B:$AG,27,FALSE)</f>
        <v>23561</v>
      </c>
      <c r="BB70">
        <f>VLOOKUP($B70,'Place of Foreign Born'!$B:$AG,28,FALSE)</f>
        <v>23444</v>
      </c>
      <c r="BC70">
        <f>VLOOKUP($B70,'Place of Foreign Born'!$B:$AG,29,FALSE)</f>
        <v>5011</v>
      </c>
      <c r="BD70">
        <f>VLOOKUP($B70,'Place of Foreign Born'!$B:$AG,30,FALSE)</f>
        <v>13818</v>
      </c>
      <c r="BE70">
        <f>VLOOKUP($B70,'Place of Foreign Born'!$B:$AG,31,FALSE)</f>
        <v>4615</v>
      </c>
      <c r="BF70">
        <f>VLOOKUP($B70,'Place of Foreign Born'!$B:$AG,32,FALSE)</f>
        <v>117</v>
      </c>
      <c r="BG70" s="1">
        <f t="shared" ref="BG70:BG101" si="17">BA70/Y70</f>
        <v>0.9337745719720989</v>
      </c>
    </row>
    <row r="71" spans="1:59" x14ac:dyDescent="0.25">
      <c r="A71" t="str">
        <f>VLOOKUP(B71,'List of ZIP Codes'!$A:$C,2,FALSE)</f>
        <v>Suffolk</v>
      </c>
      <c r="B71">
        <v>11718</v>
      </c>
      <c r="C71">
        <f>VLOOKUP(B71,'Total Population'!$B:$D,3,FALSE)</f>
        <v>3117</v>
      </c>
      <c r="D71" s="1">
        <f>VLOOKUP(B71,Race!$B:$Q,5,FALSE)</f>
        <v>0.91851138915623998</v>
      </c>
      <c r="E71" s="1">
        <f>VLOOKUP(B71,Race!$B:$Q,7,FALSE)</f>
        <v>8.0205325633622079E-3</v>
      </c>
      <c r="F71" s="1">
        <f>VLOOKUP(B71,Race!$B:$Q,9,FALSE)</f>
        <v>0</v>
      </c>
      <c r="G71" s="1">
        <f>VLOOKUP(B71,Race!$B:$Q,11,FALSE)</f>
        <v>4.0744305421880012E-2</v>
      </c>
      <c r="H71" s="1">
        <f>VLOOKUP(B71,Race!$B:$Q,13,FALSE)</f>
        <v>0</v>
      </c>
      <c r="I71" s="1">
        <f>VLOOKUP(B71,Race!$B:$Q,16,FALSE)</f>
        <v>3.2723772858517804E-2</v>
      </c>
      <c r="J71" s="27">
        <f>VLOOKUP(B71,Ethnicity!$B:$H,5,FALSE)</f>
        <v>0.92364452999679181</v>
      </c>
      <c r="K71" s="1">
        <f>VLOOKUP(B71,Ethnicity!$B:$H,7,FALSE)</f>
        <v>7.6355470003208206E-2</v>
      </c>
      <c r="L71" s="44">
        <f>VLOOKUP($B71,'Median Age'!$B:$F,3,FALSE)</f>
        <v>41.6</v>
      </c>
      <c r="M71" s="44">
        <f>VLOOKUP($B71,'Median Age'!$B:$F,4,FALSE)</f>
        <v>40.700000000000003</v>
      </c>
      <c r="N71" s="44">
        <f>VLOOKUP($B71,'Median Age'!$B:$F,5,FALSE)</f>
        <v>43.4</v>
      </c>
      <c r="O71" s="1">
        <f>VLOOKUP($B71,Education!$B:$F,3,FALSE)</f>
        <v>0.97499999999999998</v>
      </c>
      <c r="P71" s="1">
        <f>VLOOKUP($B71,Education!$B:$F,4,FALSE)</f>
        <v>2.5000000000000022E-2</v>
      </c>
      <c r="Q71" s="1">
        <f>(VLOOKUP(B71,Language!$B:$E,4,FALSE)/VLOOKUP(B71,Language!$B:$E,3,FALSE))</f>
        <v>0.90647962591850373</v>
      </c>
      <c r="R71" t="str">
        <f>VLOOKUP(B71,Language!$AT:$AV,3,FALSE)</f>
        <v>Spanish or Spanish Creole</v>
      </c>
      <c r="S71" s="27">
        <f t="shared" si="12"/>
        <v>9.3520374081496271E-2</v>
      </c>
      <c r="T71" s="33">
        <f>VLOOKUP(B71,Employment!$B:$E,4,FALSE)</f>
        <v>5.2000000000000005E-2</v>
      </c>
      <c r="U71" s="33">
        <f>VLOOKUP(B71,Poverty!$B:$E,4,FALSE)</f>
        <v>2.3E-2</v>
      </c>
      <c r="V71" s="33">
        <f>VLOOKUP(B71,'Public Assistance'!$B:$F,5,FALSE)</f>
        <v>9.3545369504209538E-3</v>
      </c>
      <c r="W71" s="21">
        <f>VLOOKUP(B71,'Median Income'!$B:$E,4,FALSE)</f>
        <v>120938</v>
      </c>
      <c r="X71" s="1">
        <f>VLOOKUP(B71,'Foreign Born'!$A:$E,5,FALSE)</f>
        <v>6.6410009624639083E-2</v>
      </c>
      <c r="Y71">
        <f>VLOOKUP($B71,'Place of Foreign Born'!$B:$AG,3,FALSE)</f>
        <v>207</v>
      </c>
      <c r="Z71">
        <f>VLOOKUP($B71,'Place of Foreign Born'!$B:$AG,4,FALSE)</f>
        <v>29</v>
      </c>
      <c r="AA71">
        <f>VLOOKUP($B71,'Place of Foreign Born'!$B:$AG,5,FALSE)</f>
        <v>4</v>
      </c>
      <c r="AB71">
        <f>VLOOKUP($B71,'Place of Foreign Born'!$B:$AG,6,FALSE)</f>
        <v>10</v>
      </c>
      <c r="AC71">
        <f>VLOOKUP($B71,'Place of Foreign Born'!$B:$AG,7,FALSE)</f>
        <v>9</v>
      </c>
      <c r="AD71">
        <f>VLOOKUP($B71,'Place of Foreign Born'!$B:$AG,8,FALSE)</f>
        <v>6</v>
      </c>
      <c r="AE71">
        <f>VLOOKUP($B71,'Place of Foreign Born'!$B:$AG,9,FALSE)</f>
        <v>0</v>
      </c>
      <c r="AF71" s="1">
        <f t="shared" si="13"/>
        <v>0.14009661835748793</v>
      </c>
      <c r="AG71">
        <f>VLOOKUP($B71,'Place of Foreign Born'!$B:$AG,10,FALSE)</f>
        <v>105</v>
      </c>
      <c r="AH71">
        <f>VLOOKUP($B71,'Place of Foreign Born'!$B:$AG,11,FALSE)</f>
        <v>32</v>
      </c>
      <c r="AI71">
        <f>VLOOKUP($B71,'Place of Foreign Born'!$B:$AG,12,FALSE)</f>
        <v>63</v>
      </c>
      <c r="AJ71">
        <f>VLOOKUP($B71,'Place of Foreign Born'!$B:$AG,13,FALSE)</f>
        <v>0</v>
      </c>
      <c r="AK71">
        <f>VLOOKUP($B71,'Place of Foreign Born'!$B:$AG,14,FALSE)</f>
        <v>10</v>
      </c>
      <c r="AL71">
        <f>VLOOKUP($B71,'Place of Foreign Born'!$B:$AG,15,FALSE)</f>
        <v>0</v>
      </c>
      <c r="AM71" s="1">
        <f t="shared" si="14"/>
        <v>0.50724637681159424</v>
      </c>
      <c r="AN71">
        <f>VLOOKUP($B71,'Place of Foreign Born'!$B:$AG,16,FALSE)</f>
        <v>0</v>
      </c>
      <c r="AO71">
        <f>VLOOKUP($B71,'Place of Foreign Born'!$B:$AG,17,FALSE)</f>
        <v>0</v>
      </c>
      <c r="AP71">
        <f>VLOOKUP($B71,'Place of Foreign Born'!$B:$AG,18,FALSE)</f>
        <v>0</v>
      </c>
      <c r="AQ71">
        <f>VLOOKUP($B71,'Place of Foreign Born'!$B:$AG,19,FALSE)</f>
        <v>0</v>
      </c>
      <c r="AR71">
        <f>VLOOKUP($B71,'Place of Foreign Born'!$B:$AG,20,FALSE)</f>
        <v>0</v>
      </c>
      <c r="AS71">
        <f>VLOOKUP($B71,'Place of Foreign Born'!$B:$AG,21,FALSE)</f>
        <v>0</v>
      </c>
      <c r="AT71">
        <f>VLOOKUP($B71,'Place of Foreign Born'!$B:$AG,22,FALSE)</f>
        <v>0</v>
      </c>
      <c r="AU71" s="1">
        <f t="shared" si="15"/>
        <v>0</v>
      </c>
      <c r="AV71">
        <f>VLOOKUP($B71,'Place of Foreign Born'!$B:$AG,23,FALSE)</f>
        <v>3</v>
      </c>
      <c r="AW71">
        <f>VLOOKUP($B71,'Place of Foreign Born'!$B:$AG,24,FALSE)</f>
        <v>3</v>
      </c>
      <c r="AX71">
        <f>VLOOKUP($B71,'Place of Foreign Born'!$B:$AG,25,FALSE)</f>
        <v>0</v>
      </c>
      <c r="AY71">
        <f>VLOOKUP($B71,'Place of Foreign Born'!$B:$AG,26,FALSE)</f>
        <v>0</v>
      </c>
      <c r="AZ71" s="1">
        <f t="shared" si="16"/>
        <v>1.4492753623188406E-2</v>
      </c>
      <c r="BA71">
        <f>VLOOKUP($B71,'Place of Foreign Born'!$B:$AG,27,FALSE)</f>
        <v>70</v>
      </c>
      <c r="BB71">
        <f>VLOOKUP($B71,'Place of Foreign Born'!$B:$AG,28,FALSE)</f>
        <v>54</v>
      </c>
      <c r="BC71">
        <f>VLOOKUP($B71,'Place of Foreign Born'!$B:$AG,29,FALSE)</f>
        <v>36</v>
      </c>
      <c r="BD71">
        <f>VLOOKUP($B71,'Place of Foreign Born'!$B:$AG,30,FALSE)</f>
        <v>9</v>
      </c>
      <c r="BE71">
        <f>VLOOKUP($B71,'Place of Foreign Born'!$B:$AG,31,FALSE)</f>
        <v>9</v>
      </c>
      <c r="BF71">
        <f>VLOOKUP($B71,'Place of Foreign Born'!$B:$AG,32,FALSE)</f>
        <v>16</v>
      </c>
      <c r="BG71" s="1">
        <f t="shared" si="17"/>
        <v>0.33816425120772947</v>
      </c>
    </row>
    <row r="72" spans="1:59" x14ac:dyDescent="0.25">
      <c r="A72" t="str">
        <f>VLOOKUP(B72,'List of ZIP Codes'!$A:$C,2,FALSE)</f>
        <v>Suffolk</v>
      </c>
      <c r="B72">
        <v>11719</v>
      </c>
      <c r="C72">
        <f>VLOOKUP(B72,'Total Population'!$B:$D,3,FALSE)</f>
        <v>3372</v>
      </c>
      <c r="D72" s="1">
        <f>VLOOKUP(B72,Race!$B:$Q,5,FALSE)</f>
        <v>0.87396204033214708</v>
      </c>
      <c r="E72" s="1">
        <f>VLOOKUP(B72,Race!$B:$Q,7,FALSE)</f>
        <v>7.591933570581258E-2</v>
      </c>
      <c r="F72" s="1">
        <f>VLOOKUP(B72,Race!$B:$Q,9,FALSE)</f>
        <v>0</v>
      </c>
      <c r="G72" s="1">
        <f>VLOOKUP(B72,Race!$B:$Q,11,FALSE)</f>
        <v>0</v>
      </c>
      <c r="H72" s="1">
        <f>VLOOKUP(B72,Race!$B:$Q,13,FALSE)</f>
        <v>0</v>
      </c>
      <c r="I72" s="1">
        <f>VLOOKUP(B72,Race!$B:$Q,16,FALSE)</f>
        <v>5.011862396204033E-2</v>
      </c>
      <c r="J72" s="27">
        <f>VLOOKUP(B72,Ethnicity!$B:$H,5,FALSE)</f>
        <v>0.87307236061684457</v>
      </c>
      <c r="K72" s="1">
        <f>VLOOKUP(B72,Ethnicity!$B:$H,7,FALSE)</f>
        <v>0.12692763938315541</v>
      </c>
      <c r="L72" s="44">
        <f>VLOOKUP($B72,'Median Age'!$B:$F,3,FALSE)</f>
        <v>50.2</v>
      </c>
      <c r="M72" s="44">
        <f>VLOOKUP($B72,'Median Age'!$B:$F,4,FALSE)</f>
        <v>50.1</v>
      </c>
      <c r="N72" s="44">
        <f>VLOOKUP($B72,'Median Age'!$B:$F,5,FALSE)</f>
        <v>50.2</v>
      </c>
      <c r="O72" s="1">
        <f>VLOOKUP($B72,Education!$B:$F,3,FALSE)</f>
        <v>0.877</v>
      </c>
      <c r="P72" s="1">
        <f>VLOOKUP($B72,Education!$B:$F,4,FALSE)</f>
        <v>0.123</v>
      </c>
      <c r="Q72" s="1">
        <f>(VLOOKUP(B72,Language!$B:$E,4,FALSE)/VLOOKUP(B72,Language!$B:$E,3,FALSE))</f>
        <v>0.82826700094014416</v>
      </c>
      <c r="R72" t="str">
        <f>VLOOKUP(B72,Language!$AT:$AV,3,FALSE)</f>
        <v>Spanish or Spanish Creole</v>
      </c>
      <c r="S72" s="27">
        <f t="shared" si="12"/>
        <v>0.17173299905985584</v>
      </c>
      <c r="T72" s="33">
        <f>VLOOKUP(B72,Employment!$B:$E,4,FALSE)</f>
        <v>0.1</v>
      </c>
      <c r="U72" s="33">
        <f>VLOOKUP(B72,Poverty!$B:$E,4,FALSE)</f>
        <v>9.3000000000000013E-2</v>
      </c>
      <c r="V72" s="33">
        <f>VLOOKUP(B72,'Public Assistance'!$B:$F,5,FALSE)</f>
        <v>1.5582034830430797E-2</v>
      </c>
      <c r="W72" s="21">
        <f>VLOOKUP(B72,'Median Income'!$B:$E,4,FALSE)</f>
        <v>90954</v>
      </c>
      <c r="X72" s="1">
        <f>VLOOKUP(B72,'Foreign Born'!$A:$E,5,FALSE)</f>
        <v>8.8671411625148286E-2</v>
      </c>
      <c r="Y72">
        <f>VLOOKUP($B72,'Place of Foreign Born'!$B:$AG,3,FALSE)</f>
        <v>299</v>
      </c>
      <c r="Z72">
        <f>VLOOKUP($B72,'Place of Foreign Born'!$B:$AG,4,FALSE)</f>
        <v>69</v>
      </c>
      <c r="AA72">
        <f>VLOOKUP($B72,'Place of Foreign Born'!$B:$AG,5,FALSE)</f>
        <v>9</v>
      </c>
      <c r="AB72">
        <f>VLOOKUP($B72,'Place of Foreign Born'!$B:$AG,6,FALSE)</f>
        <v>36</v>
      </c>
      <c r="AC72">
        <f>VLOOKUP($B72,'Place of Foreign Born'!$B:$AG,7,FALSE)</f>
        <v>7</v>
      </c>
      <c r="AD72">
        <f>VLOOKUP($B72,'Place of Foreign Born'!$B:$AG,8,FALSE)</f>
        <v>17</v>
      </c>
      <c r="AE72">
        <f>VLOOKUP($B72,'Place of Foreign Born'!$B:$AG,9,FALSE)</f>
        <v>0</v>
      </c>
      <c r="AF72" s="1">
        <f t="shared" si="13"/>
        <v>0.23076923076923078</v>
      </c>
      <c r="AG72">
        <f>VLOOKUP($B72,'Place of Foreign Born'!$B:$AG,10,FALSE)</f>
        <v>0</v>
      </c>
      <c r="AH72">
        <f>VLOOKUP($B72,'Place of Foreign Born'!$B:$AG,11,FALSE)</f>
        <v>0</v>
      </c>
      <c r="AI72">
        <f>VLOOKUP($B72,'Place of Foreign Born'!$B:$AG,12,FALSE)</f>
        <v>0</v>
      </c>
      <c r="AJ72">
        <f>VLOOKUP($B72,'Place of Foreign Born'!$B:$AG,13,FALSE)</f>
        <v>0</v>
      </c>
      <c r="AK72">
        <f>VLOOKUP($B72,'Place of Foreign Born'!$B:$AG,14,FALSE)</f>
        <v>0</v>
      </c>
      <c r="AL72">
        <f>VLOOKUP($B72,'Place of Foreign Born'!$B:$AG,15,FALSE)</f>
        <v>0</v>
      </c>
      <c r="AM72" s="1">
        <f t="shared" si="14"/>
        <v>0</v>
      </c>
      <c r="AN72">
        <f>VLOOKUP($B72,'Place of Foreign Born'!$B:$AG,16,FALSE)</f>
        <v>30</v>
      </c>
      <c r="AO72">
        <f>VLOOKUP($B72,'Place of Foreign Born'!$B:$AG,17,FALSE)</f>
        <v>0</v>
      </c>
      <c r="AP72">
        <f>VLOOKUP($B72,'Place of Foreign Born'!$B:$AG,18,FALSE)</f>
        <v>0</v>
      </c>
      <c r="AQ72">
        <f>VLOOKUP($B72,'Place of Foreign Born'!$B:$AG,19,FALSE)</f>
        <v>0</v>
      </c>
      <c r="AR72">
        <f>VLOOKUP($B72,'Place of Foreign Born'!$B:$AG,20,FALSE)</f>
        <v>0</v>
      </c>
      <c r="AS72">
        <f>VLOOKUP($B72,'Place of Foreign Born'!$B:$AG,21,FALSE)</f>
        <v>30</v>
      </c>
      <c r="AT72">
        <f>VLOOKUP($B72,'Place of Foreign Born'!$B:$AG,22,FALSE)</f>
        <v>0</v>
      </c>
      <c r="AU72" s="1">
        <f t="shared" si="15"/>
        <v>0.10033444816053512</v>
      </c>
      <c r="AV72">
        <f>VLOOKUP($B72,'Place of Foreign Born'!$B:$AG,23,FALSE)</f>
        <v>0</v>
      </c>
      <c r="AW72">
        <f>VLOOKUP($B72,'Place of Foreign Born'!$B:$AG,24,FALSE)</f>
        <v>0</v>
      </c>
      <c r="AX72">
        <f>VLOOKUP($B72,'Place of Foreign Born'!$B:$AG,25,FALSE)</f>
        <v>0</v>
      </c>
      <c r="AY72">
        <f>VLOOKUP($B72,'Place of Foreign Born'!$B:$AG,26,FALSE)</f>
        <v>0</v>
      </c>
      <c r="AZ72" s="1">
        <f t="shared" si="16"/>
        <v>0</v>
      </c>
      <c r="BA72">
        <f>VLOOKUP($B72,'Place of Foreign Born'!$B:$AG,27,FALSE)</f>
        <v>200</v>
      </c>
      <c r="BB72">
        <f>VLOOKUP($B72,'Place of Foreign Born'!$B:$AG,28,FALSE)</f>
        <v>184</v>
      </c>
      <c r="BC72">
        <f>VLOOKUP($B72,'Place of Foreign Born'!$B:$AG,29,FALSE)</f>
        <v>129</v>
      </c>
      <c r="BD72">
        <f>VLOOKUP($B72,'Place of Foreign Born'!$B:$AG,30,FALSE)</f>
        <v>7</v>
      </c>
      <c r="BE72">
        <f>VLOOKUP($B72,'Place of Foreign Born'!$B:$AG,31,FALSE)</f>
        <v>48</v>
      </c>
      <c r="BF72">
        <f>VLOOKUP($B72,'Place of Foreign Born'!$B:$AG,32,FALSE)</f>
        <v>16</v>
      </c>
      <c r="BG72" s="1">
        <f t="shared" si="17"/>
        <v>0.66889632107023411</v>
      </c>
    </row>
    <row r="73" spans="1:59" x14ac:dyDescent="0.25">
      <c r="A73" t="str">
        <f>VLOOKUP(B73,'List of ZIP Codes'!$A:$C,2,FALSE)</f>
        <v>Suffolk</v>
      </c>
      <c r="B73">
        <v>11720</v>
      </c>
      <c r="C73">
        <f>VLOOKUP(B73,'Total Population'!$B:$D,3,FALSE)</f>
        <v>29374</v>
      </c>
      <c r="D73" s="1">
        <f>VLOOKUP(B73,Race!$B:$Q,5,FALSE)</f>
        <v>0.84976509838632808</v>
      </c>
      <c r="E73" s="1">
        <f>VLOOKUP(B73,Race!$B:$Q,7,FALSE)</f>
        <v>3.8571525839177501E-2</v>
      </c>
      <c r="F73" s="1">
        <f>VLOOKUP(B73,Race!$B:$Q,9,FALSE)</f>
        <v>1.7702730305712536E-3</v>
      </c>
      <c r="G73" s="1">
        <f>VLOOKUP(B73,Race!$B:$Q,11,FALSE)</f>
        <v>6.5602233267515492E-2</v>
      </c>
      <c r="H73" s="1">
        <f>VLOOKUP(B73,Race!$B:$Q,13,FALSE)</f>
        <v>7.83005378906516E-4</v>
      </c>
      <c r="I73" s="1">
        <f>VLOOKUP(B73,Race!$B:$Q,16,FALSE)</f>
        <v>4.3507864097501195E-2</v>
      </c>
      <c r="J73" s="27">
        <f>VLOOKUP(B73,Ethnicity!$B:$H,5,FALSE)</f>
        <v>0.87182542384421602</v>
      </c>
      <c r="K73" s="1">
        <f>VLOOKUP(B73,Ethnicity!$B:$H,7,FALSE)</f>
        <v>0.12817457615578404</v>
      </c>
      <c r="L73" s="44">
        <f>VLOOKUP($B73,'Median Age'!$B:$F,3,FALSE)</f>
        <v>38.9</v>
      </c>
      <c r="M73" s="44">
        <f>VLOOKUP($B73,'Median Age'!$B:$F,4,FALSE)</f>
        <v>36.4</v>
      </c>
      <c r="N73" s="44">
        <f>VLOOKUP($B73,'Median Age'!$B:$F,5,FALSE)</f>
        <v>40.6</v>
      </c>
      <c r="O73" s="1">
        <f>VLOOKUP($B73,Education!$B:$F,3,FALSE)</f>
        <v>0.92200000000000004</v>
      </c>
      <c r="P73" s="1">
        <f>VLOOKUP($B73,Education!$B:$F,4,FALSE)</f>
        <v>7.7999999999999958E-2</v>
      </c>
      <c r="Q73" s="1">
        <f>(VLOOKUP(B73,Language!$B:$E,4,FALSE)/VLOOKUP(B73,Language!$B:$E,3,FALSE))</f>
        <v>0.82630138958888333</v>
      </c>
      <c r="R73" t="str">
        <f>VLOOKUP(B73,Language!$AT:$AV,3,FALSE)</f>
        <v>Spanish or Spanish Creole</v>
      </c>
      <c r="S73" s="27">
        <f t="shared" si="12"/>
        <v>0.17369861041111667</v>
      </c>
      <c r="T73" s="33">
        <f>VLOOKUP(B73,Employment!$B:$E,4,FALSE)</f>
        <v>5.5E-2</v>
      </c>
      <c r="U73" s="33">
        <f>VLOOKUP(B73,Poverty!$B:$E,4,FALSE)</f>
        <v>5.9000000000000004E-2</v>
      </c>
      <c r="V73" s="33">
        <f>VLOOKUP(B73,'Public Assistance'!$B:$F,5,FALSE)</f>
        <v>4.9788371574961014E-2</v>
      </c>
      <c r="W73" s="21">
        <f>VLOOKUP(B73,'Median Income'!$B:$E,4,FALSE)</f>
        <v>91481</v>
      </c>
      <c r="X73" s="1">
        <f>VLOOKUP(B73,'Foreign Born'!$A:$E,5,FALSE)</f>
        <v>0.12092326547286716</v>
      </c>
      <c r="Y73">
        <f>VLOOKUP($B73,'Place of Foreign Born'!$B:$AG,3,FALSE)</f>
        <v>3552</v>
      </c>
      <c r="Z73">
        <f>VLOOKUP($B73,'Place of Foreign Born'!$B:$AG,4,FALSE)</f>
        <v>781</v>
      </c>
      <c r="AA73">
        <f>VLOOKUP($B73,'Place of Foreign Born'!$B:$AG,5,FALSE)</f>
        <v>64</v>
      </c>
      <c r="AB73">
        <f>VLOOKUP($B73,'Place of Foreign Born'!$B:$AG,6,FALSE)</f>
        <v>182</v>
      </c>
      <c r="AC73">
        <f>VLOOKUP($B73,'Place of Foreign Born'!$B:$AG,7,FALSE)</f>
        <v>203</v>
      </c>
      <c r="AD73">
        <f>VLOOKUP($B73,'Place of Foreign Born'!$B:$AG,8,FALSE)</f>
        <v>323</v>
      </c>
      <c r="AE73">
        <f>VLOOKUP($B73,'Place of Foreign Born'!$B:$AG,9,FALSE)</f>
        <v>9</v>
      </c>
      <c r="AF73" s="1">
        <f t="shared" si="13"/>
        <v>0.21987612612612611</v>
      </c>
      <c r="AG73">
        <f>VLOOKUP($B73,'Place of Foreign Born'!$B:$AG,10,FALSE)</f>
        <v>1347</v>
      </c>
      <c r="AH73">
        <f>VLOOKUP($B73,'Place of Foreign Born'!$B:$AG,11,FALSE)</f>
        <v>474</v>
      </c>
      <c r="AI73">
        <f>VLOOKUP($B73,'Place of Foreign Born'!$B:$AG,12,FALSE)</f>
        <v>634</v>
      </c>
      <c r="AJ73">
        <f>VLOOKUP($B73,'Place of Foreign Born'!$B:$AG,13,FALSE)</f>
        <v>175</v>
      </c>
      <c r="AK73">
        <f>VLOOKUP($B73,'Place of Foreign Born'!$B:$AG,14,FALSE)</f>
        <v>64</v>
      </c>
      <c r="AL73">
        <f>VLOOKUP($B73,'Place of Foreign Born'!$B:$AG,15,FALSE)</f>
        <v>0</v>
      </c>
      <c r="AM73" s="1">
        <f t="shared" si="14"/>
        <v>0.37922297297297297</v>
      </c>
      <c r="AN73">
        <f>VLOOKUP($B73,'Place of Foreign Born'!$B:$AG,16,FALSE)</f>
        <v>8</v>
      </c>
      <c r="AO73">
        <f>VLOOKUP($B73,'Place of Foreign Born'!$B:$AG,17,FALSE)</f>
        <v>8</v>
      </c>
      <c r="AP73">
        <f>VLOOKUP($B73,'Place of Foreign Born'!$B:$AG,18,FALSE)</f>
        <v>0</v>
      </c>
      <c r="AQ73">
        <f>VLOOKUP($B73,'Place of Foreign Born'!$B:$AG,19,FALSE)</f>
        <v>0</v>
      </c>
      <c r="AR73">
        <f>VLOOKUP($B73,'Place of Foreign Born'!$B:$AG,20,FALSE)</f>
        <v>0</v>
      </c>
      <c r="AS73">
        <f>VLOOKUP($B73,'Place of Foreign Born'!$B:$AG,21,FALSE)</f>
        <v>0</v>
      </c>
      <c r="AT73">
        <f>VLOOKUP($B73,'Place of Foreign Born'!$B:$AG,22,FALSE)</f>
        <v>0</v>
      </c>
      <c r="AU73" s="1">
        <f t="shared" si="15"/>
        <v>2.2522522522522522E-3</v>
      </c>
      <c r="AV73">
        <f>VLOOKUP($B73,'Place of Foreign Born'!$B:$AG,23,FALSE)</f>
        <v>0</v>
      </c>
      <c r="AW73">
        <f>VLOOKUP($B73,'Place of Foreign Born'!$B:$AG,24,FALSE)</f>
        <v>0</v>
      </c>
      <c r="AX73">
        <f>VLOOKUP($B73,'Place of Foreign Born'!$B:$AG,25,FALSE)</f>
        <v>0</v>
      </c>
      <c r="AY73">
        <f>VLOOKUP($B73,'Place of Foreign Born'!$B:$AG,26,FALSE)</f>
        <v>0</v>
      </c>
      <c r="AZ73" s="1">
        <f t="shared" si="16"/>
        <v>0</v>
      </c>
      <c r="BA73">
        <f>VLOOKUP($B73,'Place of Foreign Born'!$B:$AG,27,FALSE)</f>
        <v>1416</v>
      </c>
      <c r="BB73">
        <f>VLOOKUP($B73,'Place of Foreign Born'!$B:$AG,28,FALSE)</f>
        <v>1358</v>
      </c>
      <c r="BC73">
        <f>VLOOKUP($B73,'Place of Foreign Born'!$B:$AG,29,FALSE)</f>
        <v>166</v>
      </c>
      <c r="BD73">
        <f>VLOOKUP($B73,'Place of Foreign Born'!$B:$AG,30,FALSE)</f>
        <v>613</v>
      </c>
      <c r="BE73">
        <f>VLOOKUP($B73,'Place of Foreign Born'!$B:$AG,31,FALSE)</f>
        <v>579</v>
      </c>
      <c r="BF73">
        <f>VLOOKUP($B73,'Place of Foreign Born'!$B:$AG,32,FALSE)</f>
        <v>58</v>
      </c>
      <c r="BG73" s="1">
        <f t="shared" si="17"/>
        <v>0.39864864864864863</v>
      </c>
    </row>
    <row r="74" spans="1:59" x14ac:dyDescent="0.25">
      <c r="A74" t="str">
        <f>VLOOKUP(B74,'List of ZIP Codes'!$A:$C,2,FALSE)</f>
        <v>Suffolk</v>
      </c>
      <c r="B74">
        <v>11721</v>
      </c>
      <c r="C74">
        <f>VLOOKUP(B74,'Total Population'!$B:$D,3,FALSE)</f>
        <v>6482</v>
      </c>
      <c r="D74" s="1">
        <f>VLOOKUP(B74,Race!$B:$Q,5,FALSE)</f>
        <v>0.9663684048133292</v>
      </c>
      <c r="E74" s="1">
        <f>VLOOKUP(B74,Race!$B:$Q,7,FALSE)</f>
        <v>4.7824745448935514E-3</v>
      </c>
      <c r="F74" s="1">
        <f>VLOOKUP(B74,Race!$B:$Q,9,FALSE)</f>
        <v>0</v>
      </c>
      <c r="G74" s="1">
        <f>VLOOKUP(B74,Race!$B:$Q,11,FALSE)</f>
        <v>2.1752545510644861E-2</v>
      </c>
      <c r="H74" s="1">
        <f>VLOOKUP(B74,Race!$B:$Q,13,FALSE)</f>
        <v>0</v>
      </c>
      <c r="I74" s="1">
        <f>VLOOKUP(B74,Race!$B:$Q,16,FALSE)</f>
        <v>7.0965751311323662E-3</v>
      </c>
      <c r="J74" s="27">
        <f>VLOOKUP(B74,Ethnicity!$B:$H,5,FALSE)</f>
        <v>0.97593335390311631</v>
      </c>
      <c r="K74" s="1">
        <f>VLOOKUP(B74,Ethnicity!$B:$H,7,FALSE)</f>
        <v>2.4066646096883679E-2</v>
      </c>
      <c r="L74" s="44">
        <f>VLOOKUP($B74,'Median Age'!$B:$F,3,FALSE)</f>
        <v>42.3</v>
      </c>
      <c r="M74" s="44">
        <f>VLOOKUP($B74,'Median Age'!$B:$F,4,FALSE)</f>
        <v>43.8</v>
      </c>
      <c r="N74" s="44">
        <f>VLOOKUP($B74,'Median Age'!$B:$F,5,FALSE)</f>
        <v>40.799999999999997</v>
      </c>
      <c r="O74" s="1">
        <f>VLOOKUP($B74,Education!$B:$F,3,FALSE)</f>
        <v>0.97699999999999998</v>
      </c>
      <c r="P74" s="1">
        <f>VLOOKUP($B74,Education!$B:$F,4,FALSE)</f>
        <v>2.300000000000002E-2</v>
      </c>
      <c r="Q74" s="1">
        <f>(VLOOKUP(B74,Language!$B:$E,4,FALSE)/VLOOKUP(B74,Language!$B:$E,3,FALSE))</f>
        <v>0.9399316294969885</v>
      </c>
      <c r="R74" t="str">
        <f>VLOOKUP(B74,Language!$AT:$AV,3,FALSE)</f>
        <v>Spanish or Spanish Creole</v>
      </c>
      <c r="S74" s="27">
        <f t="shared" si="12"/>
        <v>6.0068370503011503E-2</v>
      </c>
      <c r="T74" s="33">
        <f>VLOOKUP(B74,Employment!$B:$E,4,FALSE)</f>
        <v>7.0999999999999994E-2</v>
      </c>
      <c r="U74" s="33">
        <f>VLOOKUP(B74,Poverty!$B:$E,4,FALSE)</f>
        <v>2.5000000000000001E-2</v>
      </c>
      <c r="V74" s="33">
        <f>VLOOKUP(B74,'Public Assistance'!$B:$F,5,FALSE)</f>
        <v>1.4349775784753363E-2</v>
      </c>
      <c r="W74" s="21">
        <f>VLOOKUP(B74,'Median Income'!$B:$E,4,FALSE)</f>
        <v>107153</v>
      </c>
      <c r="X74" s="1">
        <f>VLOOKUP(B74,'Foreign Born'!$A:$E,5,FALSE)</f>
        <v>5.9703795124961434E-2</v>
      </c>
      <c r="Y74">
        <f>VLOOKUP($B74,'Place of Foreign Born'!$B:$AG,3,FALSE)</f>
        <v>387</v>
      </c>
      <c r="Z74">
        <f>VLOOKUP($B74,'Place of Foreign Born'!$B:$AG,4,FALSE)</f>
        <v>160</v>
      </c>
      <c r="AA74">
        <f>VLOOKUP($B74,'Place of Foreign Born'!$B:$AG,5,FALSE)</f>
        <v>96</v>
      </c>
      <c r="AB74">
        <f>VLOOKUP($B74,'Place of Foreign Born'!$B:$AG,6,FALSE)</f>
        <v>41</v>
      </c>
      <c r="AC74">
        <f>VLOOKUP($B74,'Place of Foreign Born'!$B:$AG,7,FALSE)</f>
        <v>0</v>
      </c>
      <c r="AD74">
        <f>VLOOKUP($B74,'Place of Foreign Born'!$B:$AG,8,FALSE)</f>
        <v>23</v>
      </c>
      <c r="AE74">
        <f>VLOOKUP($B74,'Place of Foreign Born'!$B:$AG,9,FALSE)</f>
        <v>0</v>
      </c>
      <c r="AF74" s="1">
        <f t="shared" si="13"/>
        <v>0.41343669250645992</v>
      </c>
      <c r="AG74">
        <f>VLOOKUP($B74,'Place of Foreign Born'!$B:$AG,10,FALSE)</f>
        <v>136</v>
      </c>
      <c r="AH74">
        <f>VLOOKUP($B74,'Place of Foreign Born'!$B:$AG,11,FALSE)</f>
        <v>88</v>
      </c>
      <c r="AI74">
        <f>VLOOKUP($B74,'Place of Foreign Born'!$B:$AG,12,FALSE)</f>
        <v>0</v>
      </c>
      <c r="AJ74">
        <f>VLOOKUP($B74,'Place of Foreign Born'!$B:$AG,13,FALSE)</f>
        <v>16</v>
      </c>
      <c r="AK74">
        <f>VLOOKUP($B74,'Place of Foreign Born'!$B:$AG,14,FALSE)</f>
        <v>32</v>
      </c>
      <c r="AL74">
        <f>VLOOKUP($B74,'Place of Foreign Born'!$B:$AG,15,FALSE)</f>
        <v>0</v>
      </c>
      <c r="AM74" s="1">
        <f t="shared" si="14"/>
        <v>0.35142118863049093</v>
      </c>
      <c r="AN74">
        <f>VLOOKUP($B74,'Place of Foreign Born'!$B:$AG,16,FALSE)</f>
        <v>0</v>
      </c>
      <c r="AO74">
        <f>VLOOKUP($B74,'Place of Foreign Born'!$B:$AG,17,FALSE)</f>
        <v>0</v>
      </c>
      <c r="AP74">
        <f>VLOOKUP($B74,'Place of Foreign Born'!$B:$AG,18,FALSE)</f>
        <v>0</v>
      </c>
      <c r="AQ74">
        <f>VLOOKUP($B74,'Place of Foreign Born'!$B:$AG,19,FALSE)</f>
        <v>0</v>
      </c>
      <c r="AR74">
        <f>VLOOKUP($B74,'Place of Foreign Born'!$B:$AG,20,FALSE)</f>
        <v>0</v>
      </c>
      <c r="AS74">
        <f>VLOOKUP($B74,'Place of Foreign Born'!$B:$AG,21,FALSE)</f>
        <v>0</v>
      </c>
      <c r="AT74">
        <f>VLOOKUP($B74,'Place of Foreign Born'!$B:$AG,22,FALSE)</f>
        <v>0</v>
      </c>
      <c r="AU74" s="1">
        <f t="shared" si="15"/>
        <v>0</v>
      </c>
      <c r="AV74">
        <f>VLOOKUP($B74,'Place of Foreign Born'!$B:$AG,23,FALSE)</f>
        <v>0</v>
      </c>
      <c r="AW74">
        <f>VLOOKUP($B74,'Place of Foreign Born'!$B:$AG,24,FALSE)</f>
        <v>0</v>
      </c>
      <c r="AX74">
        <f>VLOOKUP($B74,'Place of Foreign Born'!$B:$AG,25,FALSE)</f>
        <v>0</v>
      </c>
      <c r="AY74">
        <f>VLOOKUP($B74,'Place of Foreign Born'!$B:$AG,26,FALSE)</f>
        <v>0</v>
      </c>
      <c r="AZ74" s="1">
        <f t="shared" si="16"/>
        <v>0</v>
      </c>
      <c r="BA74">
        <f>VLOOKUP($B74,'Place of Foreign Born'!$B:$AG,27,FALSE)</f>
        <v>91</v>
      </c>
      <c r="BB74">
        <f>VLOOKUP($B74,'Place of Foreign Born'!$B:$AG,28,FALSE)</f>
        <v>81</v>
      </c>
      <c r="BC74">
        <f>VLOOKUP($B74,'Place of Foreign Born'!$B:$AG,29,FALSE)</f>
        <v>7</v>
      </c>
      <c r="BD74">
        <f>VLOOKUP($B74,'Place of Foreign Born'!$B:$AG,30,FALSE)</f>
        <v>0</v>
      </c>
      <c r="BE74">
        <f>VLOOKUP($B74,'Place of Foreign Born'!$B:$AG,31,FALSE)</f>
        <v>74</v>
      </c>
      <c r="BF74">
        <f>VLOOKUP($B74,'Place of Foreign Born'!$B:$AG,32,FALSE)</f>
        <v>10</v>
      </c>
      <c r="BG74" s="1">
        <f t="shared" si="17"/>
        <v>0.23514211886304909</v>
      </c>
    </row>
    <row r="75" spans="1:59" x14ac:dyDescent="0.25">
      <c r="A75" t="str">
        <f>VLOOKUP(B75,'List of ZIP Codes'!$A:$C,2,FALSE)</f>
        <v>Suffolk</v>
      </c>
      <c r="B75">
        <v>11722</v>
      </c>
      <c r="C75">
        <f>VLOOKUP(B75,'Total Population'!$B:$D,3,FALSE)</f>
        <v>37181</v>
      </c>
      <c r="D75" s="1">
        <f>VLOOKUP(B75,Race!$B:$Q,5,FALSE)</f>
        <v>0.45781447513514967</v>
      </c>
      <c r="E75" s="1">
        <f>VLOOKUP(B75,Race!$B:$Q,7,FALSE)</f>
        <v>0.239261988650117</v>
      </c>
      <c r="F75" s="1">
        <f>VLOOKUP(B75,Race!$B:$Q,9,FALSE)</f>
        <v>2.5012775342244695E-3</v>
      </c>
      <c r="G75" s="1">
        <f>VLOOKUP(B75,Race!$B:$Q,11,FALSE)</f>
        <v>3.5986121944003656E-2</v>
      </c>
      <c r="H75" s="1">
        <f>VLOOKUP(B75,Race!$B:$Q,13,FALSE)</f>
        <v>9.6823646486108499E-4</v>
      </c>
      <c r="I75" s="1">
        <f>VLOOKUP(B75,Race!$B:$Q,16,FALSE)</f>
        <v>0.26346790027164413</v>
      </c>
      <c r="J75" s="27">
        <f>VLOOKUP(B75,Ethnicity!$B:$H,5,FALSE)</f>
        <v>0.46023506629730238</v>
      </c>
      <c r="K75" s="1">
        <f>VLOOKUP(B75,Ethnicity!$B:$H,7,FALSE)</f>
        <v>0.53976493370269762</v>
      </c>
      <c r="L75" s="44">
        <f>VLOOKUP($B75,'Median Age'!$B:$F,3,FALSE)</f>
        <v>32.799999999999997</v>
      </c>
      <c r="M75" s="44">
        <f>VLOOKUP($B75,'Median Age'!$B:$F,4,FALSE)</f>
        <v>32</v>
      </c>
      <c r="N75" s="44">
        <f>VLOOKUP($B75,'Median Age'!$B:$F,5,FALSE)</f>
        <v>33.4</v>
      </c>
      <c r="O75" s="1">
        <f>VLOOKUP($B75,Education!$B:$F,3,FALSE)</f>
        <v>0.70599999999999996</v>
      </c>
      <c r="P75" s="1">
        <f>VLOOKUP($B75,Education!$B:$F,4,FALSE)</f>
        <v>0.29400000000000004</v>
      </c>
      <c r="Q75" s="1">
        <f>(VLOOKUP(B75,Language!$B:$E,4,FALSE)/VLOOKUP(B75,Language!$B:$E,3,FALSE))</f>
        <v>0.43358135949959981</v>
      </c>
      <c r="R75" t="str">
        <f>VLOOKUP(B75,Language!$AT:$AV,3,FALSE)</f>
        <v>Spanish or Spanish Creole</v>
      </c>
      <c r="S75" s="27">
        <f t="shared" si="12"/>
        <v>0.56641864050040014</v>
      </c>
      <c r="T75" s="33">
        <f>VLOOKUP(B75,Employment!$B:$E,4,FALSE)</f>
        <v>8.5999999999999993E-2</v>
      </c>
      <c r="U75" s="33">
        <f>VLOOKUP(B75,Poverty!$B:$E,4,FALSE)</f>
        <v>0.13400000000000001</v>
      </c>
      <c r="V75" s="33">
        <f>VLOOKUP(B75,'Public Assistance'!$B:$F,5,FALSE)</f>
        <v>0.2135824794052642</v>
      </c>
      <c r="W75" s="21">
        <f>VLOOKUP(B75,'Median Income'!$B:$E,4,FALSE)</f>
        <v>65939</v>
      </c>
      <c r="X75" s="1">
        <f>VLOOKUP(B75,'Foreign Born'!$A:$E,5,FALSE)</f>
        <v>0.35176568677550363</v>
      </c>
      <c r="Y75">
        <f>VLOOKUP($B75,'Place of Foreign Born'!$B:$AG,3,FALSE)</f>
        <v>13079</v>
      </c>
      <c r="Z75">
        <f>VLOOKUP($B75,'Place of Foreign Born'!$B:$AG,4,FALSE)</f>
        <v>365</v>
      </c>
      <c r="AA75">
        <f>VLOOKUP($B75,'Place of Foreign Born'!$B:$AG,5,FALSE)</f>
        <v>55</v>
      </c>
      <c r="AB75">
        <f>VLOOKUP($B75,'Place of Foreign Born'!$B:$AG,6,FALSE)</f>
        <v>54</v>
      </c>
      <c r="AC75">
        <f>VLOOKUP($B75,'Place of Foreign Born'!$B:$AG,7,FALSE)</f>
        <v>62</v>
      </c>
      <c r="AD75">
        <f>VLOOKUP($B75,'Place of Foreign Born'!$B:$AG,8,FALSE)</f>
        <v>194</v>
      </c>
      <c r="AE75">
        <f>VLOOKUP($B75,'Place of Foreign Born'!$B:$AG,9,FALSE)</f>
        <v>0</v>
      </c>
      <c r="AF75" s="1">
        <f t="shared" si="13"/>
        <v>2.7907332364859698E-2</v>
      </c>
      <c r="AG75">
        <f>VLOOKUP($B75,'Place of Foreign Born'!$B:$AG,10,FALSE)</f>
        <v>728</v>
      </c>
      <c r="AH75">
        <f>VLOOKUP($B75,'Place of Foreign Born'!$B:$AG,11,FALSE)</f>
        <v>159</v>
      </c>
      <c r="AI75">
        <f>VLOOKUP($B75,'Place of Foreign Born'!$B:$AG,12,FALSE)</f>
        <v>476</v>
      </c>
      <c r="AJ75">
        <f>VLOOKUP($B75,'Place of Foreign Born'!$B:$AG,13,FALSE)</f>
        <v>88</v>
      </c>
      <c r="AK75">
        <f>VLOOKUP($B75,'Place of Foreign Born'!$B:$AG,14,FALSE)</f>
        <v>5</v>
      </c>
      <c r="AL75">
        <f>VLOOKUP($B75,'Place of Foreign Born'!$B:$AG,15,FALSE)</f>
        <v>0</v>
      </c>
      <c r="AM75" s="1">
        <f t="shared" si="14"/>
        <v>5.5661747840048931E-2</v>
      </c>
      <c r="AN75">
        <f>VLOOKUP($B75,'Place of Foreign Born'!$B:$AG,16,FALSE)</f>
        <v>285</v>
      </c>
      <c r="AO75">
        <f>VLOOKUP($B75,'Place of Foreign Born'!$B:$AG,17,FALSE)</f>
        <v>0</v>
      </c>
      <c r="AP75">
        <f>VLOOKUP($B75,'Place of Foreign Born'!$B:$AG,18,FALSE)</f>
        <v>26</v>
      </c>
      <c r="AQ75">
        <f>VLOOKUP($B75,'Place of Foreign Born'!$B:$AG,19,FALSE)</f>
        <v>0</v>
      </c>
      <c r="AR75">
        <f>VLOOKUP($B75,'Place of Foreign Born'!$B:$AG,20,FALSE)</f>
        <v>0</v>
      </c>
      <c r="AS75">
        <f>VLOOKUP($B75,'Place of Foreign Born'!$B:$AG,21,FALSE)</f>
        <v>254</v>
      </c>
      <c r="AT75">
        <f>VLOOKUP($B75,'Place of Foreign Born'!$B:$AG,22,FALSE)</f>
        <v>5</v>
      </c>
      <c r="AU75" s="1">
        <f t="shared" si="15"/>
        <v>2.1790656778041134E-2</v>
      </c>
      <c r="AV75">
        <f>VLOOKUP($B75,'Place of Foreign Born'!$B:$AG,23,FALSE)</f>
        <v>26</v>
      </c>
      <c r="AW75">
        <f>VLOOKUP($B75,'Place of Foreign Born'!$B:$AG,24,FALSE)</f>
        <v>0</v>
      </c>
      <c r="AX75">
        <f>VLOOKUP($B75,'Place of Foreign Born'!$B:$AG,25,FALSE)</f>
        <v>26</v>
      </c>
      <c r="AY75">
        <f>VLOOKUP($B75,'Place of Foreign Born'!$B:$AG,26,FALSE)</f>
        <v>0</v>
      </c>
      <c r="AZ75" s="1">
        <f t="shared" si="16"/>
        <v>1.9879195657160334E-3</v>
      </c>
      <c r="BA75">
        <f>VLOOKUP($B75,'Place of Foreign Born'!$B:$AG,27,FALSE)</f>
        <v>11675</v>
      </c>
      <c r="BB75">
        <f>VLOOKUP($B75,'Place of Foreign Born'!$B:$AG,28,FALSE)</f>
        <v>11634</v>
      </c>
      <c r="BC75">
        <f>VLOOKUP($B75,'Place of Foreign Born'!$B:$AG,29,FALSE)</f>
        <v>1843</v>
      </c>
      <c r="BD75">
        <f>VLOOKUP($B75,'Place of Foreign Born'!$B:$AG,30,FALSE)</f>
        <v>8182</v>
      </c>
      <c r="BE75">
        <f>VLOOKUP($B75,'Place of Foreign Born'!$B:$AG,31,FALSE)</f>
        <v>1609</v>
      </c>
      <c r="BF75">
        <f>VLOOKUP($B75,'Place of Foreign Born'!$B:$AG,32,FALSE)</f>
        <v>41</v>
      </c>
      <c r="BG75" s="1">
        <f t="shared" si="17"/>
        <v>0.89265234345133415</v>
      </c>
    </row>
    <row r="76" spans="1:59" x14ac:dyDescent="0.25">
      <c r="A76" t="str">
        <f>VLOOKUP(B76,'List of ZIP Codes'!$A:$C,2,FALSE)</f>
        <v>Suffolk</v>
      </c>
      <c r="B76">
        <v>11724</v>
      </c>
      <c r="C76">
        <f>VLOOKUP(B76,'Total Population'!$B:$D,3,FALSE)</f>
        <v>2853</v>
      </c>
      <c r="D76" s="1">
        <f>VLOOKUP(B76,Race!$B:$Q,5,FALSE)</f>
        <v>0.95408342096039256</v>
      </c>
      <c r="E76" s="1">
        <f>VLOOKUP(B76,Race!$B:$Q,7,FALSE)</f>
        <v>0</v>
      </c>
      <c r="F76" s="1">
        <f>VLOOKUP(B76,Race!$B:$Q,9,FALSE)</f>
        <v>0</v>
      </c>
      <c r="G76" s="1">
        <f>VLOOKUP(B76,Race!$B:$Q,11,FALSE)</f>
        <v>2.6288117770767613E-2</v>
      </c>
      <c r="H76" s="1">
        <f>VLOOKUP(B76,Race!$B:$Q,13,FALSE)</f>
        <v>0</v>
      </c>
      <c r="I76" s="1">
        <f>VLOOKUP(B76,Race!$B:$Q,16,FALSE)</f>
        <v>1.9628461268839818E-2</v>
      </c>
      <c r="J76" s="27">
        <f>VLOOKUP(B76,Ethnicity!$B:$H,5,FALSE)</f>
        <v>0.98843322818086221</v>
      </c>
      <c r="K76" s="1">
        <f>VLOOKUP(B76,Ethnicity!$B:$H,7,FALSE)</f>
        <v>1.1566771819137749E-2</v>
      </c>
      <c r="L76" s="44">
        <f>VLOOKUP($B76,'Median Age'!$B:$F,3,FALSE)</f>
        <v>45.9</v>
      </c>
      <c r="M76" s="44">
        <f>VLOOKUP($B76,'Median Age'!$B:$F,4,FALSE)</f>
        <v>45</v>
      </c>
      <c r="N76" s="44">
        <f>VLOOKUP($B76,'Median Age'!$B:$F,5,FALSE)</f>
        <v>46.9</v>
      </c>
      <c r="O76" s="1">
        <f>VLOOKUP($B76,Education!$B:$F,3,FALSE)</f>
        <v>0.99199999999999999</v>
      </c>
      <c r="P76" s="1">
        <f>VLOOKUP($B76,Education!$B:$F,4,FALSE)</f>
        <v>8.0000000000000071E-3</v>
      </c>
      <c r="Q76" s="1">
        <f>(VLOOKUP(B76,Language!$B:$E,4,FALSE)/VLOOKUP(B76,Language!$B:$E,3,FALSE))</f>
        <v>0.91808510638297869</v>
      </c>
      <c r="R76" t="str">
        <f>VLOOKUP(B76,Language!$AT:$AV,3,FALSE)</f>
        <v>Greek</v>
      </c>
      <c r="S76" s="27">
        <f t="shared" si="12"/>
        <v>8.1914893617021312E-2</v>
      </c>
      <c r="T76" s="33">
        <f>VLOOKUP(B76,Employment!$B:$E,4,FALSE)</f>
        <v>3.7000000000000005E-2</v>
      </c>
      <c r="U76" s="33">
        <f>VLOOKUP(B76,Poverty!$B:$E,4,FALSE)</f>
        <v>2.7000000000000003E-2</v>
      </c>
      <c r="V76" s="33">
        <f>VLOOKUP(B76,'Public Assistance'!$B:$F,5,FALSE)</f>
        <v>0</v>
      </c>
      <c r="W76" s="21">
        <f>VLOOKUP(B76,'Median Income'!$B:$E,4,FALSE)</f>
        <v>164375</v>
      </c>
      <c r="X76" s="1">
        <f>VLOOKUP(B76,'Foreign Born'!$A:$E,5,FALSE)</f>
        <v>0.11426568524360323</v>
      </c>
      <c r="Y76">
        <f>VLOOKUP($B76,'Place of Foreign Born'!$B:$AG,3,FALSE)</f>
        <v>326</v>
      </c>
      <c r="Z76">
        <f>VLOOKUP($B76,'Place of Foreign Born'!$B:$AG,4,FALSE)</f>
        <v>187</v>
      </c>
      <c r="AA76">
        <f>VLOOKUP($B76,'Place of Foreign Born'!$B:$AG,5,FALSE)</f>
        <v>117</v>
      </c>
      <c r="AB76">
        <f>VLOOKUP($B76,'Place of Foreign Born'!$B:$AG,6,FALSE)</f>
        <v>32</v>
      </c>
      <c r="AC76">
        <f>VLOOKUP($B76,'Place of Foreign Born'!$B:$AG,7,FALSE)</f>
        <v>6</v>
      </c>
      <c r="AD76">
        <f>VLOOKUP($B76,'Place of Foreign Born'!$B:$AG,8,FALSE)</f>
        <v>32</v>
      </c>
      <c r="AE76">
        <f>VLOOKUP($B76,'Place of Foreign Born'!$B:$AG,9,FALSE)</f>
        <v>0</v>
      </c>
      <c r="AF76" s="1">
        <f t="shared" si="13"/>
        <v>0.57361963190184051</v>
      </c>
      <c r="AG76">
        <f>VLOOKUP($B76,'Place of Foreign Born'!$B:$AG,10,FALSE)</f>
        <v>96</v>
      </c>
      <c r="AH76">
        <f>VLOOKUP($B76,'Place of Foreign Born'!$B:$AG,11,FALSE)</f>
        <v>63</v>
      </c>
      <c r="AI76">
        <f>VLOOKUP($B76,'Place of Foreign Born'!$B:$AG,12,FALSE)</f>
        <v>18</v>
      </c>
      <c r="AJ76">
        <f>VLOOKUP($B76,'Place of Foreign Born'!$B:$AG,13,FALSE)</f>
        <v>0</v>
      </c>
      <c r="AK76">
        <f>VLOOKUP($B76,'Place of Foreign Born'!$B:$AG,14,FALSE)</f>
        <v>15</v>
      </c>
      <c r="AL76">
        <f>VLOOKUP($B76,'Place of Foreign Born'!$B:$AG,15,FALSE)</f>
        <v>0</v>
      </c>
      <c r="AM76" s="1">
        <f t="shared" si="14"/>
        <v>0.29447852760736198</v>
      </c>
      <c r="AN76">
        <f>VLOOKUP($B76,'Place of Foreign Born'!$B:$AG,16,FALSE)</f>
        <v>0</v>
      </c>
      <c r="AO76">
        <f>VLOOKUP($B76,'Place of Foreign Born'!$B:$AG,17,FALSE)</f>
        <v>0</v>
      </c>
      <c r="AP76">
        <f>VLOOKUP($B76,'Place of Foreign Born'!$B:$AG,18,FALSE)</f>
        <v>0</v>
      </c>
      <c r="AQ76">
        <f>VLOOKUP($B76,'Place of Foreign Born'!$B:$AG,19,FALSE)</f>
        <v>0</v>
      </c>
      <c r="AR76">
        <f>VLOOKUP($B76,'Place of Foreign Born'!$B:$AG,20,FALSE)</f>
        <v>0</v>
      </c>
      <c r="AS76">
        <f>VLOOKUP($B76,'Place of Foreign Born'!$B:$AG,21,FALSE)</f>
        <v>0</v>
      </c>
      <c r="AT76">
        <f>VLOOKUP($B76,'Place of Foreign Born'!$B:$AG,22,FALSE)</f>
        <v>0</v>
      </c>
      <c r="AU76" s="1">
        <f t="shared" si="15"/>
        <v>0</v>
      </c>
      <c r="AV76">
        <f>VLOOKUP($B76,'Place of Foreign Born'!$B:$AG,23,FALSE)</f>
        <v>0</v>
      </c>
      <c r="AW76">
        <f>VLOOKUP($B76,'Place of Foreign Born'!$B:$AG,24,FALSE)</f>
        <v>0</v>
      </c>
      <c r="AX76">
        <f>VLOOKUP($B76,'Place of Foreign Born'!$B:$AG,25,FALSE)</f>
        <v>0</v>
      </c>
      <c r="AY76">
        <f>VLOOKUP($B76,'Place of Foreign Born'!$B:$AG,26,FALSE)</f>
        <v>0</v>
      </c>
      <c r="AZ76" s="1">
        <f t="shared" si="16"/>
        <v>0</v>
      </c>
      <c r="BA76">
        <f>VLOOKUP($B76,'Place of Foreign Born'!$B:$AG,27,FALSE)</f>
        <v>43</v>
      </c>
      <c r="BB76">
        <f>VLOOKUP($B76,'Place of Foreign Born'!$B:$AG,28,FALSE)</f>
        <v>14</v>
      </c>
      <c r="BC76">
        <f>VLOOKUP($B76,'Place of Foreign Born'!$B:$AG,29,FALSE)</f>
        <v>0</v>
      </c>
      <c r="BD76">
        <f>VLOOKUP($B76,'Place of Foreign Born'!$B:$AG,30,FALSE)</f>
        <v>0</v>
      </c>
      <c r="BE76">
        <f>VLOOKUP($B76,'Place of Foreign Born'!$B:$AG,31,FALSE)</f>
        <v>14</v>
      </c>
      <c r="BF76">
        <f>VLOOKUP($B76,'Place of Foreign Born'!$B:$AG,32,FALSE)</f>
        <v>29</v>
      </c>
      <c r="BG76" s="1">
        <f t="shared" si="17"/>
        <v>0.13190184049079753</v>
      </c>
    </row>
    <row r="77" spans="1:59" x14ac:dyDescent="0.25">
      <c r="A77" t="str">
        <f>VLOOKUP(B77,'List of ZIP Codes'!$A:$C,2,FALSE)</f>
        <v>Suffolk</v>
      </c>
      <c r="B77">
        <v>11725</v>
      </c>
      <c r="C77">
        <f>VLOOKUP(B77,'Total Population'!$B:$D,3,FALSE)</f>
        <v>28646</v>
      </c>
      <c r="D77" s="1">
        <f>VLOOKUP(B77,Race!$B:$Q,5,FALSE)</f>
        <v>0.91031906723451794</v>
      </c>
      <c r="E77" s="1">
        <f>VLOOKUP(B77,Race!$B:$Q,7,FALSE)</f>
        <v>1.3684284018711164E-2</v>
      </c>
      <c r="F77" s="1">
        <f>VLOOKUP(B77,Race!$B:$Q,9,FALSE)</f>
        <v>5.2363331704251899E-4</v>
      </c>
      <c r="G77" s="1">
        <f>VLOOKUP(B77,Race!$B:$Q,11,FALSE)</f>
        <v>4.9954618445856316E-2</v>
      </c>
      <c r="H77" s="1">
        <f>VLOOKUP(B77,Race!$B:$Q,13,FALSE)</f>
        <v>0</v>
      </c>
      <c r="I77" s="1">
        <f>VLOOKUP(B77,Race!$B:$Q,16,FALSE)</f>
        <v>2.5518396983872094E-2</v>
      </c>
      <c r="J77" s="27">
        <f>VLOOKUP(B77,Ethnicity!$B:$H,5,FALSE)</f>
        <v>0.9419116106960832</v>
      </c>
      <c r="K77" s="1">
        <f>VLOOKUP(B77,Ethnicity!$B:$H,7,FALSE)</f>
        <v>5.8088389303916778E-2</v>
      </c>
      <c r="L77" s="44">
        <f>VLOOKUP($B77,'Median Age'!$B:$F,3,FALSE)</f>
        <v>44.3</v>
      </c>
      <c r="M77" s="44">
        <f>VLOOKUP($B77,'Median Age'!$B:$F,4,FALSE)</f>
        <v>43.3</v>
      </c>
      <c r="N77" s="44">
        <f>VLOOKUP($B77,'Median Age'!$B:$F,5,FALSE)</f>
        <v>45.2</v>
      </c>
      <c r="O77" s="1">
        <f>VLOOKUP($B77,Education!$B:$F,3,FALSE)</f>
        <v>0.95299999999999996</v>
      </c>
      <c r="P77" s="1">
        <f>VLOOKUP($B77,Education!$B:$F,4,FALSE)</f>
        <v>4.7000000000000042E-2</v>
      </c>
      <c r="Q77" s="1">
        <f>(VLOOKUP(B77,Language!$B:$E,4,FALSE)/VLOOKUP(B77,Language!$B:$E,3,FALSE))</f>
        <v>0.8640555535143476</v>
      </c>
      <c r="R77" t="str">
        <f>VLOOKUP(B77,Language!$AT:$AV,3,FALSE)</f>
        <v>Spanish or Spanish Creole</v>
      </c>
      <c r="S77" s="27">
        <f t="shared" si="12"/>
        <v>0.1359444464856524</v>
      </c>
      <c r="T77" s="33">
        <f>VLOOKUP(B77,Employment!$B:$E,4,FALSE)</f>
        <v>7.5999999999999998E-2</v>
      </c>
      <c r="U77" s="33">
        <f>VLOOKUP(B77,Poverty!$B:$E,4,FALSE)</f>
        <v>3.5000000000000003E-2</v>
      </c>
      <c r="V77" s="33">
        <f>VLOOKUP(B77,'Public Assistance'!$B:$F,5,FALSE)</f>
        <v>2.0712510356255178E-2</v>
      </c>
      <c r="W77" s="21">
        <f>VLOOKUP(B77,'Median Income'!$B:$E,4,FALSE)</f>
        <v>112623</v>
      </c>
      <c r="X77" s="1">
        <f>VLOOKUP(B77,'Foreign Born'!$A:$E,5,FALSE)</f>
        <v>9.8059065838162401E-2</v>
      </c>
      <c r="Y77">
        <f>VLOOKUP($B77,'Place of Foreign Born'!$B:$AG,3,FALSE)</f>
        <v>2809</v>
      </c>
      <c r="Z77">
        <f>VLOOKUP($B77,'Place of Foreign Born'!$B:$AG,4,FALSE)</f>
        <v>1031</v>
      </c>
      <c r="AA77">
        <f>VLOOKUP($B77,'Place of Foreign Born'!$B:$AG,5,FALSE)</f>
        <v>160</v>
      </c>
      <c r="AB77">
        <f>VLOOKUP($B77,'Place of Foreign Born'!$B:$AG,6,FALSE)</f>
        <v>127</v>
      </c>
      <c r="AC77">
        <f>VLOOKUP($B77,'Place of Foreign Born'!$B:$AG,7,FALSE)</f>
        <v>364</v>
      </c>
      <c r="AD77">
        <f>VLOOKUP($B77,'Place of Foreign Born'!$B:$AG,8,FALSE)</f>
        <v>380</v>
      </c>
      <c r="AE77">
        <f>VLOOKUP($B77,'Place of Foreign Born'!$B:$AG,9,FALSE)</f>
        <v>0</v>
      </c>
      <c r="AF77" s="1">
        <f t="shared" si="13"/>
        <v>0.36703453186187257</v>
      </c>
      <c r="AG77">
        <f>VLOOKUP($B77,'Place of Foreign Born'!$B:$AG,10,FALSE)</f>
        <v>1215</v>
      </c>
      <c r="AH77">
        <f>VLOOKUP($B77,'Place of Foreign Born'!$B:$AG,11,FALSE)</f>
        <v>617</v>
      </c>
      <c r="AI77">
        <f>VLOOKUP($B77,'Place of Foreign Born'!$B:$AG,12,FALSE)</f>
        <v>284</v>
      </c>
      <c r="AJ77">
        <f>VLOOKUP($B77,'Place of Foreign Born'!$B:$AG,13,FALSE)</f>
        <v>131</v>
      </c>
      <c r="AK77">
        <f>VLOOKUP($B77,'Place of Foreign Born'!$B:$AG,14,FALSE)</f>
        <v>183</v>
      </c>
      <c r="AL77">
        <f>VLOOKUP($B77,'Place of Foreign Born'!$B:$AG,15,FALSE)</f>
        <v>0</v>
      </c>
      <c r="AM77" s="1">
        <f t="shared" si="14"/>
        <v>0.43253826984692062</v>
      </c>
      <c r="AN77">
        <f>VLOOKUP($B77,'Place of Foreign Born'!$B:$AG,16,FALSE)</f>
        <v>76</v>
      </c>
      <c r="AO77">
        <f>VLOOKUP($B77,'Place of Foreign Born'!$B:$AG,17,FALSE)</f>
        <v>16</v>
      </c>
      <c r="AP77">
        <f>VLOOKUP($B77,'Place of Foreign Born'!$B:$AG,18,FALSE)</f>
        <v>0</v>
      </c>
      <c r="AQ77">
        <f>VLOOKUP($B77,'Place of Foreign Born'!$B:$AG,19,FALSE)</f>
        <v>45</v>
      </c>
      <c r="AR77">
        <f>VLOOKUP($B77,'Place of Foreign Born'!$B:$AG,20,FALSE)</f>
        <v>15</v>
      </c>
      <c r="AS77">
        <f>VLOOKUP($B77,'Place of Foreign Born'!$B:$AG,21,FALSE)</f>
        <v>0</v>
      </c>
      <c r="AT77">
        <f>VLOOKUP($B77,'Place of Foreign Born'!$B:$AG,22,FALSE)</f>
        <v>0</v>
      </c>
      <c r="AU77" s="1">
        <f t="shared" si="15"/>
        <v>2.7055891776432896E-2</v>
      </c>
      <c r="AV77">
        <f>VLOOKUP($B77,'Place of Foreign Born'!$B:$AG,23,FALSE)</f>
        <v>0</v>
      </c>
      <c r="AW77">
        <f>VLOOKUP($B77,'Place of Foreign Born'!$B:$AG,24,FALSE)</f>
        <v>0</v>
      </c>
      <c r="AX77">
        <f>VLOOKUP($B77,'Place of Foreign Born'!$B:$AG,25,FALSE)</f>
        <v>0</v>
      </c>
      <c r="AY77">
        <f>VLOOKUP($B77,'Place of Foreign Born'!$B:$AG,26,FALSE)</f>
        <v>0</v>
      </c>
      <c r="AZ77" s="1">
        <f t="shared" si="16"/>
        <v>0</v>
      </c>
      <c r="BA77">
        <f>VLOOKUP($B77,'Place of Foreign Born'!$B:$AG,27,FALSE)</f>
        <v>487</v>
      </c>
      <c r="BB77">
        <f>VLOOKUP($B77,'Place of Foreign Born'!$B:$AG,28,FALSE)</f>
        <v>478</v>
      </c>
      <c r="BC77">
        <f>VLOOKUP($B77,'Place of Foreign Born'!$B:$AG,29,FALSE)</f>
        <v>94</v>
      </c>
      <c r="BD77">
        <f>VLOOKUP($B77,'Place of Foreign Born'!$B:$AG,30,FALSE)</f>
        <v>75</v>
      </c>
      <c r="BE77">
        <f>VLOOKUP($B77,'Place of Foreign Born'!$B:$AG,31,FALSE)</f>
        <v>309</v>
      </c>
      <c r="BF77">
        <f>VLOOKUP($B77,'Place of Foreign Born'!$B:$AG,32,FALSE)</f>
        <v>9</v>
      </c>
      <c r="BG77" s="1">
        <f t="shared" si="17"/>
        <v>0.17337130651477395</v>
      </c>
    </row>
    <row r="78" spans="1:59" x14ac:dyDescent="0.25">
      <c r="A78" t="str">
        <f>VLOOKUP(B78,'List of ZIP Codes'!$A:$C,2,FALSE)</f>
        <v>Suffolk</v>
      </c>
      <c r="B78">
        <v>11726</v>
      </c>
      <c r="C78">
        <f>VLOOKUP(B78,'Total Population'!$B:$D,3,FALSE)</f>
        <v>21102</v>
      </c>
      <c r="D78" s="1">
        <f>VLOOKUP(B78,Race!$B:$Q,5,FALSE)</f>
        <v>0.57871291820680504</v>
      </c>
      <c r="E78" s="1">
        <f>VLOOKUP(B78,Race!$B:$Q,7,FALSE)</f>
        <v>0.15292389346981328</v>
      </c>
      <c r="F78" s="1">
        <f>VLOOKUP(B78,Race!$B:$Q,9,FALSE)</f>
        <v>3.7911098474078289E-4</v>
      </c>
      <c r="G78" s="1">
        <f>VLOOKUP(B78,Race!$B:$Q,11,FALSE)</f>
        <v>3.0613212017818216E-2</v>
      </c>
      <c r="H78" s="1">
        <f>VLOOKUP(B78,Race!$B:$Q,13,FALSE)</f>
        <v>0</v>
      </c>
      <c r="I78" s="1">
        <f>VLOOKUP(B78,Race!$B:$Q,16,FALSE)</f>
        <v>0.23737086532082266</v>
      </c>
      <c r="J78" s="27">
        <f>VLOOKUP(B78,Ethnicity!$B:$H,5,FALSE)</f>
        <v>0.59046535873376926</v>
      </c>
      <c r="K78" s="1">
        <f>VLOOKUP(B78,Ethnicity!$B:$H,7,FALSE)</f>
        <v>0.40953464126623068</v>
      </c>
      <c r="L78" s="44">
        <f>VLOOKUP($B78,'Median Age'!$B:$F,3,FALSE)</f>
        <v>36.4</v>
      </c>
      <c r="M78" s="44">
        <f>VLOOKUP($B78,'Median Age'!$B:$F,4,FALSE)</f>
        <v>36.5</v>
      </c>
      <c r="N78" s="44">
        <f>VLOOKUP($B78,'Median Age'!$B:$F,5,FALSE)</f>
        <v>36.4</v>
      </c>
      <c r="O78" s="1">
        <f>VLOOKUP($B78,Education!$B:$F,3,FALSE)</f>
        <v>0.75</v>
      </c>
      <c r="P78" s="1">
        <f>VLOOKUP($B78,Education!$B:$F,4,FALSE)</f>
        <v>0.25</v>
      </c>
      <c r="Q78" s="1">
        <f>(VLOOKUP(B78,Language!$B:$E,4,FALSE)/VLOOKUP(B78,Language!$B:$E,3,FALSE))</f>
        <v>0.52324632952691685</v>
      </c>
      <c r="R78" t="str">
        <f>VLOOKUP(B78,Language!$AT:$AV,3,FALSE)</f>
        <v>Spanish or Spanish Creole</v>
      </c>
      <c r="S78" s="27">
        <f t="shared" si="12"/>
        <v>0.47675367047308315</v>
      </c>
      <c r="T78" s="33">
        <f>VLOOKUP(B78,Employment!$B:$E,4,FALSE)</f>
        <v>7.2000000000000008E-2</v>
      </c>
      <c r="U78" s="33">
        <f>VLOOKUP(B78,Poverty!$B:$E,4,FALSE)</f>
        <v>7.400000000000001E-2</v>
      </c>
      <c r="V78" s="33">
        <f>VLOOKUP(B78,'Public Assistance'!$B:$F,5,FALSE)</f>
        <v>0.10813896591094438</v>
      </c>
      <c r="W78" s="21">
        <f>VLOOKUP(B78,'Median Income'!$B:$E,4,FALSE)</f>
        <v>70011</v>
      </c>
      <c r="X78" s="1">
        <f>VLOOKUP(B78,'Foreign Born'!$A:$E,5,FALSE)</f>
        <v>0.3779736517865605</v>
      </c>
      <c r="Y78">
        <f>VLOOKUP($B78,'Place of Foreign Born'!$B:$AG,3,FALSE)</f>
        <v>7976</v>
      </c>
      <c r="Z78">
        <f>VLOOKUP($B78,'Place of Foreign Born'!$B:$AG,4,FALSE)</f>
        <v>1371</v>
      </c>
      <c r="AA78">
        <f>VLOOKUP($B78,'Place of Foreign Born'!$B:$AG,5,FALSE)</f>
        <v>95</v>
      </c>
      <c r="AB78">
        <f>VLOOKUP($B78,'Place of Foreign Born'!$B:$AG,6,FALSE)</f>
        <v>25</v>
      </c>
      <c r="AC78">
        <f>VLOOKUP($B78,'Place of Foreign Born'!$B:$AG,7,FALSE)</f>
        <v>116</v>
      </c>
      <c r="AD78">
        <f>VLOOKUP($B78,'Place of Foreign Born'!$B:$AG,8,FALSE)</f>
        <v>1135</v>
      </c>
      <c r="AE78">
        <f>VLOOKUP($B78,'Place of Foreign Born'!$B:$AG,9,FALSE)</f>
        <v>0</v>
      </c>
      <c r="AF78" s="1">
        <f t="shared" si="13"/>
        <v>0.17189067201604816</v>
      </c>
      <c r="AG78">
        <f>VLOOKUP($B78,'Place of Foreign Born'!$B:$AG,10,FALSE)</f>
        <v>505</v>
      </c>
      <c r="AH78">
        <f>VLOOKUP($B78,'Place of Foreign Born'!$B:$AG,11,FALSE)</f>
        <v>132</v>
      </c>
      <c r="AI78">
        <f>VLOOKUP($B78,'Place of Foreign Born'!$B:$AG,12,FALSE)</f>
        <v>115</v>
      </c>
      <c r="AJ78">
        <f>VLOOKUP($B78,'Place of Foreign Born'!$B:$AG,13,FALSE)</f>
        <v>243</v>
      </c>
      <c r="AK78">
        <f>VLOOKUP($B78,'Place of Foreign Born'!$B:$AG,14,FALSE)</f>
        <v>15</v>
      </c>
      <c r="AL78">
        <f>VLOOKUP($B78,'Place of Foreign Born'!$B:$AG,15,FALSE)</f>
        <v>0</v>
      </c>
      <c r="AM78" s="1">
        <f t="shared" si="14"/>
        <v>6.3314944834503506E-2</v>
      </c>
      <c r="AN78">
        <f>VLOOKUP($B78,'Place of Foreign Born'!$B:$AG,16,FALSE)</f>
        <v>10</v>
      </c>
      <c r="AO78">
        <f>VLOOKUP($B78,'Place of Foreign Born'!$B:$AG,17,FALSE)</f>
        <v>0</v>
      </c>
      <c r="AP78">
        <f>VLOOKUP($B78,'Place of Foreign Born'!$B:$AG,18,FALSE)</f>
        <v>0</v>
      </c>
      <c r="AQ78">
        <f>VLOOKUP($B78,'Place of Foreign Born'!$B:$AG,19,FALSE)</f>
        <v>10</v>
      </c>
      <c r="AR78">
        <f>VLOOKUP($B78,'Place of Foreign Born'!$B:$AG,20,FALSE)</f>
        <v>0</v>
      </c>
      <c r="AS78">
        <f>VLOOKUP($B78,'Place of Foreign Born'!$B:$AG,21,FALSE)</f>
        <v>0</v>
      </c>
      <c r="AT78">
        <f>VLOOKUP($B78,'Place of Foreign Born'!$B:$AG,22,FALSE)</f>
        <v>0</v>
      </c>
      <c r="AU78" s="1">
        <f t="shared" si="15"/>
        <v>1.2537612838515546E-3</v>
      </c>
      <c r="AV78">
        <f>VLOOKUP($B78,'Place of Foreign Born'!$B:$AG,23,FALSE)</f>
        <v>0</v>
      </c>
      <c r="AW78">
        <f>VLOOKUP($B78,'Place of Foreign Born'!$B:$AG,24,FALSE)</f>
        <v>0</v>
      </c>
      <c r="AX78">
        <f>VLOOKUP($B78,'Place of Foreign Born'!$B:$AG,25,FALSE)</f>
        <v>0</v>
      </c>
      <c r="AY78">
        <f>VLOOKUP($B78,'Place of Foreign Born'!$B:$AG,26,FALSE)</f>
        <v>0</v>
      </c>
      <c r="AZ78" s="1">
        <f t="shared" si="16"/>
        <v>0</v>
      </c>
      <c r="BA78">
        <f>VLOOKUP($B78,'Place of Foreign Born'!$B:$AG,27,FALSE)</f>
        <v>6090</v>
      </c>
      <c r="BB78">
        <f>VLOOKUP($B78,'Place of Foreign Born'!$B:$AG,28,FALSE)</f>
        <v>6045</v>
      </c>
      <c r="BC78">
        <f>VLOOKUP($B78,'Place of Foreign Born'!$B:$AG,29,FALSE)</f>
        <v>2637</v>
      </c>
      <c r="BD78">
        <f>VLOOKUP($B78,'Place of Foreign Born'!$B:$AG,30,FALSE)</f>
        <v>2693</v>
      </c>
      <c r="BE78">
        <f>VLOOKUP($B78,'Place of Foreign Born'!$B:$AG,31,FALSE)</f>
        <v>715</v>
      </c>
      <c r="BF78">
        <f>VLOOKUP($B78,'Place of Foreign Born'!$B:$AG,32,FALSE)</f>
        <v>45</v>
      </c>
      <c r="BG78" s="1">
        <f t="shared" si="17"/>
        <v>0.76354062186559679</v>
      </c>
    </row>
    <row r="79" spans="1:59" x14ac:dyDescent="0.25">
      <c r="A79" t="str">
        <f>VLOOKUP(B79,'List of ZIP Codes'!$A:$C,2,FALSE)</f>
        <v>Suffolk</v>
      </c>
      <c r="B79">
        <v>11727</v>
      </c>
      <c r="C79">
        <f>VLOOKUP(B79,'Total Population'!$B:$D,3,FALSE)</f>
        <v>29987</v>
      </c>
      <c r="D79" s="1">
        <f>VLOOKUP(B79,Race!$B:$Q,5,FALSE)</f>
        <v>0.73255077200120056</v>
      </c>
      <c r="E79" s="1">
        <f>VLOOKUP(B79,Race!$B:$Q,7,FALSE)</f>
        <v>0.11821789442091574</v>
      </c>
      <c r="F79" s="1">
        <f>VLOOKUP(B79,Race!$B:$Q,9,FALSE)</f>
        <v>2.3676926668222895E-3</v>
      </c>
      <c r="G79" s="1">
        <f>VLOOKUP(B79,Race!$B:$Q,11,FALSE)</f>
        <v>6.4027745356321067E-2</v>
      </c>
      <c r="H79" s="1">
        <f>VLOOKUP(B79,Race!$B:$Q,13,FALSE)</f>
        <v>7.0030346483476171E-4</v>
      </c>
      <c r="I79" s="1">
        <f>VLOOKUP(B79,Race!$B:$Q,16,FALSE)</f>
        <v>8.2135592089905632E-2</v>
      </c>
      <c r="J79" s="27">
        <f>VLOOKUP(B79,Ethnicity!$B:$H,5,FALSE)</f>
        <v>0.82859239003568208</v>
      </c>
      <c r="K79" s="1">
        <f>VLOOKUP(B79,Ethnicity!$B:$H,7,FALSE)</f>
        <v>0.17140760996431786</v>
      </c>
      <c r="L79" s="44">
        <f>VLOOKUP($B79,'Median Age'!$B:$F,3,FALSE)</f>
        <v>39.4</v>
      </c>
      <c r="M79" s="44">
        <f>VLOOKUP($B79,'Median Age'!$B:$F,4,FALSE)</f>
        <v>36.700000000000003</v>
      </c>
      <c r="N79" s="44">
        <f>VLOOKUP($B79,'Median Age'!$B:$F,5,FALSE)</f>
        <v>42.3</v>
      </c>
      <c r="O79" s="1">
        <f>VLOOKUP($B79,Education!$B:$F,3,FALSE)</f>
        <v>0.90599999999999992</v>
      </c>
      <c r="P79" s="1">
        <f>VLOOKUP($B79,Education!$B:$F,4,FALSE)</f>
        <v>9.4000000000000083E-2</v>
      </c>
      <c r="Q79" s="1">
        <f>(VLOOKUP(B79,Language!$B:$E,4,FALSE)/VLOOKUP(B79,Language!$B:$E,3,FALSE))</f>
        <v>0.75671903517875672</v>
      </c>
      <c r="R79" t="str">
        <f>VLOOKUP(B79,Language!$AT:$AV,3,FALSE)</f>
        <v>Spanish or Spanish Creole</v>
      </c>
      <c r="S79" s="27">
        <f t="shared" si="12"/>
        <v>0.24328096482124328</v>
      </c>
      <c r="T79" s="33">
        <f>VLOOKUP(B79,Employment!$B:$E,4,FALSE)</f>
        <v>7.4999999999999997E-2</v>
      </c>
      <c r="U79" s="33">
        <f>VLOOKUP(B79,Poverty!$B:$E,4,FALSE)</f>
        <v>7.0000000000000007E-2</v>
      </c>
      <c r="V79" s="33">
        <f>VLOOKUP(B79,'Public Assistance'!$B:$F,5,FALSE)</f>
        <v>7.6347438752783964E-2</v>
      </c>
      <c r="W79" s="21">
        <f>VLOOKUP(B79,'Median Income'!$B:$E,4,FALSE)</f>
        <v>76453</v>
      </c>
      <c r="X79" s="1">
        <f>VLOOKUP(B79,'Foreign Born'!$A:$E,5,FALSE)</f>
        <v>0.19221662720512223</v>
      </c>
      <c r="Y79">
        <f>VLOOKUP($B79,'Place of Foreign Born'!$B:$AG,3,FALSE)</f>
        <v>5764</v>
      </c>
      <c r="Z79">
        <f>VLOOKUP($B79,'Place of Foreign Born'!$B:$AG,4,FALSE)</f>
        <v>949</v>
      </c>
      <c r="AA79">
        <f>VLOOKUP($B79,'Place of Foreign Born'!$B:$AG,5,FALSE)</f>
        <v>132</v>
      </c>
      <c r="AB79">
        <f>VLOOKUP($B79,'Place of Foreign Born'!$B:$AG,6,FALSE)</f>
        <v>114</v>
      </c>
      <c r="AC79">
        <f>VLOOKUP($B79,'Place of Foreign Born'!$B:$AG,7,FALSE)</f>
        <v>228</v>
      </c>
      <c r="AD79">
        <f>VLOOKUP($B79,'Place of Foreign Born'!$B:$AG,8,FALSE)</f>
        <v>475</v>
      </c>
      <c r="AE79">
        <f>VLOOKUP($B79,'Place of Foreign Born'!$B:$AG,9,FALSE)</f>
        <v>0</v>
      </c>
      <c r="AF79" s="1">
        <f t="shared" si="13"/>
        <v>0.16464260929909785</v>
      </c>
      <c r="AG79">
        <f>VLOOKUP($B79,'Place of Foreign Born'!$B:$AG,10,FALSE)</f>
        <v>1686</v>
      </c>
      <c r="AH79">
        <f>VLOOKUP($B79,'Place of Foreign Born'!$B:$AG,11,FALSE)</f>
        <v>587</v>
      </c>
      <c r="AI79">
        <f>VLOOKUP($B79,'Place of Foreign Born'!$B:$AG,12,FALSE)</f>
        <v>912</v>
      </c>
      <c r="AJ79">
        <f>VLOOKUP($B79,'Place of Foreign Born'!$B:$AG,13,FALSE)</f>
        <v>124</v>
      </c>
      <c r="AK79">
        <f>VLOOKUP($B79,'Place of Foreign Born'!$B:$AG,14,FALSE)</f>
        <v>63</v>
      </c>
      <c r="AL79">
        <f>VLOOKUP($B79,'Place of Foreign Born'!$B:$AG,15,FALSE)</f>
        <v>0</v>
      </c>
      <c r="AM79" s="1">
        <f t="shared" si="14"/>
        <v>0.2925052047189452</v>
      </c>
      <c r="AN79">
        <f>VLOOKUP($B79,'Place of Foreign Born'!$B:$AG,16,FALSE)</f>
        <v>239</v>
      </c>
      <c r="AO79">
        <f>VLOOKUP($B79,'Place of Foreign Born'!$B:$AG,17,FALSE)</f>
        <v>183</v>
      </c>
      <c r="AP79">
        <f>VLOOKUP($B79,'Place of Foreign Born'!$B:$AG,18,FALSE)</f>
        <v>0</v>
      </c>
      <c r="AQ79">
        <f>VLOOKUP($B79,'Place of Foreign Born'!$B:$AG,19,FALSE)</f>
        <v>39</v>
      </c>
      <c r="AR79">
        <f>VLOOKUP($B79,'Place of Foreign Born'!$B:$AG,20,FALSE)</f>
        <v>0</v>
      </c>
      <c r="AS79">
        <f>VLOOKUP($B79,'Place of Foreign Born'!$B:$AG,21,FALSE)</f>
        <v>17</v>
      </c>
      <c r="AT79">
        <f>VLOOKUP($B79,'Place of Foreign Born'!$B:$AG,22,FALSE)</f>
        <v>0</v>
      </c>
      <c r="AU79" s="1">
        <f t="shared" si="15"/>
        <v>4.1464260929909784E-2</v>
      </c>
      <c r="AV79">
        <f>VLOOKUP($B79,'Place of Foreign Born'!$B:$AG,23,FALSE)</f>
        <v>10</v>
      </c>
      <c r="AW79">
        <f>VLOOKUP($B79,'Place of Foreign Born'!$B:$AG,24,FALSE)</f>
        <v>10</v>
      </c>
      <c r="AX79">
        <f>VLOOKUP($B79,'Place of Foreign Born'!$B:$AG,25,FALSE)</f>
        <v>0</v>
      </c>
      <c r="AY79">
        <f>VLOOKUP($B79,'Place of Foreign Born'!$B:$AG,26,FALSE)</f>
        <v>0</v>
      </c>
      <c r="AZ79" s="1">
        <f t="shared" si="16"/>
        <v>1.7349063150589867E-3</v>
      </c>
      <c r="BA79">
        <f>VLOOKUP($B79,'Place of Foreign Born'!$B:$AG,27,FALSE)</f>
        <v>2880</v>
      </c>
      <c r="BB79">
        <f>VLOOKUP($B79,'Place of Foreign Born'!$B:$AG,28,FALSE)</f>
        <v>2836</v>
      </c>
      <c r="BC79">
        <f>VLOOKUP($B79,'Place of Foreign Born'!$B:$AG,29,FALSE)</f>
        <v>1691</v>
      </c>
      <c r="BD79">
        <f>VLOOKUP($B79,'Place of Foreign Born'!$B:$AG,30,FALSE)</f>
        <v>429</v>
      </c>
      <c r="BE79">
        <f>VLOOKUP($B79,'Place of Foreign Born'!$B:$AG,31,FALSE)</f>
        <v>716</v>
      </c>
      <c r="BF79">
        <f>VLOOKUP($B79,'Place of Foreign Born'!$B:$AG,32,FALSE)</f>
        <v>44</v>
      </c>
      <c r="BG79" s="1">
        <f t="shared" si="17"/>
        <v>0.4996530187369882</v>
      </c>
    </row>
    <row r="80" spans="1:59" x14ac:dyDescent="0.25">
      <c r="A80" t="str">
        <f>VLOOKUP(B80,'List of ZIP Codes'!$A:$C,2,FALSE)</f>
        <v>Suffolk</v>
      </c>
      <c r="B80">
        <v>11729</v>
      </c>
      <c r="C80">
        <f>VLOOKUP(B80,'Total Population'!$B:$D,3,FALSE)</f>
        <v>27409</v>
      </c>
      <c r="D80" s="1">
        <f>VLOOKUP(B80,Race!$B:$Q,5,FALSE)</f>
        <v>0.75088474588638765</v>
      </c>
      <c r="E80" s="1">
        <f>VLOOKUP(B80,Race!$B:$Q,7,FALSE)</f>
        <v>0.12966543835966288</v>
      </c>
      <c r="F80" s="1">
        <f>VLOOKUP(B80,Race!$B:$Q,9,FALSE)</f>
        <v>0</v>
      </c>
      <c r="G80" s="1">
        <f>VLOOKUP(B80,Race!$B:$Q,11,FALSE)</f>
        <v>7.9025137728483338E-2</v>
      </c>
      <c r="H80" s="1">
        <f>VLOOKUP(B80,Race!$B:$Q,13,FALSE)</f>
        <v>0</v>
      </c>
      <c r="I80" s="1">
        <f>VLOOKUP(B80,Race!$B:$Q,16,FALSE)</f>
        <v>4.0424678025466086E-2</v>
      </c>
      <c r="J80" s="27">
        <f>VLOOKUP(B80,Ethnicity!$B:$H,5,FALSE)</f>
        <v>0.88405268342515231</v>
      </c>
      <c r="K80" s="1">
        <f>VLOOKUP(B80,Ethnicity!$B:$H,7,FALSE)</f>
        <v>0.11594731657484768</v>
      </c>
      <c r="L80" s="44">
        <f>VLOOKUP($B80,'Median Age'!$B:$F,3,FALSE)</f>
        <v>41.2</v>
      </c>
      <c r="M80" s="44">
        <f>VLOOKUP($B80,'Median Age'!$B:$F,4,FALSE)</f>
        <v>39.9</v>
      </c>
      <c r="N80" s="44">
        <f>VLOOKUP($B80,'Median Age'!$B:$F,5,FALSE)</f>
        <v>42.1</v>
      </c>
      <c r="O80" s="1">
        <f>VLOOKUP($B80,Education!$B:$F,3,FALSE)</f>
        <v>0.90099999999999991</v>
      </c>
      <c r="P80" s="1">
        <f>VLOOKUP($B80,Education!$B:$F,4,FALSE)</f>
        <v>9.9000000000000088E-2</v>
      </c>
      <c r="Q80" s="1">
        <f>(VLOOKUP(B80,Language!$B:$E,4,FALSE)/VLOOKUP(B80,Language!$B:$E,3,FALSE))</f>
        <v>0.78885686839577329</v>
      </c>
      <c r="R80" t="str">
        <f>VLOOKUP(B80,Language!$AT:$AV,3,FALSE)</f>
        <v>Spanish or Spanish Creole</v>
      </c>
      <c r="S80" s="27">
        <f t="shared" si="12"/>
        <v>0.21114313160422671</v>
      </c>
      <c r="T80" s="33">
        <f>VLOOKUP(B80,Employment!$B:$E,4,FALSE)</f>
        <v>7.2000000000000008E-2</v>
      </c>
      <c r="U80" s="33">
        <f>VLOOKUP(B80,Poverty!$B:$E,4,FALSE)</f>
        <v>5.5999999999999994E-2</v>
      </c>
      <c r="V80" s="33">
        <f>VLOOKUP(B80,'Public Assistance'!$B:$F,5,FALSE)</f>
        <v>6.6603134265141889E-2</v>
      </c>
      <c r="W80" s="21">
        <f>VLOOKUP(B80,'Median Income'!$B:$E,4,FALSE)</f>
        <v>83721</v>
      </c>
      <c r="X80" s="1">
        <f>VLOOKUP(B80,'Foreign Born'!$A:$E,5,FALSE)</f>
        <v>0.1503885585026816</v>
      </c>
      <c r="Y80">
        <f>VLOOKUP($B80,'Place of Foreign Born'!$B:$AG,3,FALSE)</f>
        <v>4122</v>
      </c>
      <c r="Z80">
        <f>VLOOKUP($B80,'Place of Foreign Born'!$B:$AG,4,FALSE)</f>
        <v>890</v>
      </c>
      <c r="AA80">
        <f>VLOOKUP($B80,'Place of Foreign Born'!$B:$AG,5,FALSE)</f>
        <v>113</v>
      </c>
      <c r="AB80">
        <f>VLOOKUP($B80,'Place of Foreign Born'!$B:$AG,6,FALSE)</f>
        <v>47</v>
      </c>
      <c r="AC80">
        <f>VLOOKUP($B80,'Place of Foreign Born'!$B:$AG,7,FALSE)</f>
        <v>525</v>
      </c>
      <c r="AD80">
        <f>VLOOKUP($B80,'Place of Foreign Born'!$B:$AG,8,FALSE)</f>
        <v>205</v>
      </c>
      <c r="AE80">
        <f>VLOOKUP($B80,'Place of Foreign Born'!$B:$AG,9,FALSE)</f>
        <v>0</v>
      </c>
      <c r="AF80" s="1">
        <f t="shared" si="13"/>
        <v>0.21591460456089276</v>
      </c>
      <c r="AG80">
        <f>VLOOKUP($B80,'Place of Foreign Born'!$B:$AG,10,FALSE)</f>
        <v>1560</v>
      </c>
      <c r="AH80">
        <f>VLOOKUP($B80,'Place of Foreign Born'!$B:$AG,11,FALSE)</f>
        <v>207</v>
      </c>
      <c r="AI80">
        <f>VLOOKUP($B80,'Place of Foreign Born'!$B:$AG,12,FALSE)</f>
        <v>1132</v>
      </c>
      <c r="AJ80">
        <f>VLOOKUP($B80,'Place of Foreign Born'!$B:$AG,13,FALSE)</f>
        <v>180</v>
      </c>
      <c r="AK80">
        <f>VLOOKUP($B80,'Place of Foreign Born'!$B:$AG,14,FALSE)</f>
        <v>41</v>
      </c>
      <c r="AL80">
        <f>VLOOKUP($B80,'Place of Foreign Born'!$B:$AG,15,FALSE)</f>
        <v>0</v>
      </c>
      <c r="AM80" s="1">
        <f t="shared" si="14"/>
        <v>0.37845705967976712</v>
      </c>
      <c r="AN80">
        <f>VLOOKUP($B80,'Place of Foreign Born'!$B:$AG,16,FALSE)</f>
        <v>52</v>
      </c>
      <c r="AO80">
        <f>VLOOKUP($B80,'Place of Foreign Born'!$B:$AG,17,FALSE)</f>
        <v>0</v>
      </c>
      <c r="AP80">
        <f>VLOOKUP($B80,'Place of Foreign Born'!$B:$AG,18,FALSE)</f>
        <v>0</v>
      </c>
      <c r="AQ80">
        <f>VLOOKUP($B80,'Place of Foreign Born'!$B:$AG,19,FALSE)</f>
        <v>20</v>
      </c>
      <c r="AR80">
        <f>VLOOKUP($B80,'Place of Foreign Born'!$B:$AG,20,FALSE)</f>
        <v>0</v>
      </c>
      <c r="AS80">
        <f>VLOOKUP($B80,'Place of Foreign Born'!$B:$AG,21,FALSE)</f>
        <v>32</v>
      </c>
      <c r="AT80">
        <f>VLOOKUP($B80,'Place of Foreign Born'!$B:$AG,22,FALSE)</f>
        <v>0</v>
      </c>
      <c r="AU80" s="1">
        <f t="shared" si="15"/>
        <v>1.2615235322658904E-2</v>
      </c>
      <c r="AV80">
        <f>VLOOKUP($B80,'Place of Foreign Born'!$B:$AG,23,FALSE)</f>
        <v>0</v>
      </c>
      <c r="AW80">
        <f>VLOOKUP($B80,'Place of Foreign Born'!$B:$AG,24,FALSE)</f>
        <v>0</v>
      </c>
      <c r="AX80">
        <f>VLOOKUP($B80,'Place of Foreign Born'!$B:$AG,25,FALSE)</f>
        <v>0</v>
      </c>
      <c r="AY80">
        <f>VLOOKUP($B80,'Place of Foreign Born'!$B:$AG,26,FALSE)</f>
        <v>0</v>
      </c>
      <c r="AZ80" s="1">
        <f t="shared" si="16"/>
        <v>0</v>
      </c>
      <c r="BA80">
        <f>VLOOKUP($B80,'Place of Foreign Born'!$B:$AG,27,FALSE)</f>
        <v>1620</v>
      </c>
      <c r="BB80">
        <f>VLOOKUP($B80,'Place of Foreign Born'!$B:$AG,28,FALSE)</f>
        <v>1620</v>
      </c>
      <c r="BC80">
        <f>VLOOKUP($B80,'Place of Foreign Born'!$B:$AG,29,FALSE)</f>
        <v>1029</v>
      </c>
      <c r="BD80">
        <f>VLOOKUP($B80,'Place of Foreign Born'!$B:$AG,30,FALSE)</f>
        <v>114</v>
      </c>
      <c r="BE80">
        <f>VLOOKUP($B80,'Place of Foreign Born'!$B:$AG,31,FALSE)</f>
        <v>477</v>
      </c>
      <c r="BF80">
        <f>VLOOKUP($B80,'Place of Foreign Born'!$B:$AG,32,FALSE)</f>
        <v>0</v>
      </c>
      <c r="BG80" s="1">
        <f t="shared" si="17"/>
        <v>0.3930131004366812</v>
      </c>
    </row>
    <row r="81" spans="1:59" x14ac:dyDescent="0.25">
      <c r="A81" t="str">
        <f>VLOOKUP(B81,'List of ZIP Codes'!$A:$C,2,FALSE)</f>
        <v>Suffolk</v>
      </c>
      <c r="B81">
        <v>11730</v>
      </c>
      <c r="C81">
        <f>VLOOKUP(B81,'Total Population'!$B:$D,3,FALSE)</f>
        <v>14204</v>
      </c>
      <c r="D81" s="1">
        <f>VLOOKUP(B81,Race!$B:$Q,5,FALSE)</f>
        <v>0.97261334835257673</v>
      </c>
      <c r="E81" s="1">
        <f>VLOOKUP(B81,Race!$B:$Q,7,FALSE)</f>
        <v>1.0137989298789073E-2</v>
      </c>
      <c r="F81" s="1">
        <f>VLOOKUP(B81,Race!$B:$Q,9,FALSE)</f>
        <v>0</v>
      </c>
      <c r="G81" s="1">
        <f>VLOOKUP(B81,Race!$B:$Q,11,FALSE)</f>
        <v>4.9281892424669106E-3</v>
      </c>
      <c r="H81" s="1">
        <f>VLOOKUP(B81,Race!$B:$Q,13,FALSE)</f>
        <v>0</v>
      </c>
      <c r="I81" s="1">
        <f>VLOOKUP(B81,Race!$B:$Q,16,FALSE)</f>
        <v>1.2320473106167277E-2</v>
      </c>
      <c r="J81" s="27">
        <f>VLOOKUP(B81,Ethnicity!$B:$H,5,FALSE)</f>
        <v>0.92706279921148971</v>
      </c>
      <c r="K81" s="1">
        <f>VLOOKUP(B81,Ethnicity!$B:$H,7,FALSE)</f>
        <v>7.2937200788510279E-2</v>
      </c>
      <c r="L81" s="44">
        <f>VLOOKUP($B81,'Median Age'!$B:$F,3,FALSE)</f>
        <v>41</v>
      </c>
      <c r="M81" s="44">
        <f>VLOOKUP($B81,'Median Age'!$B:$F,4,FALSE)</f>
        <v>39.9</v>
      </c>
      <c r="N81" s="44">
        <f>VLOOKUP($B81,'Median Age'!$B:$F,5,FALSE)</f>
        <v>42</v>
      </c>
      <c r="O81" s="1">
        <f>VLOOKUP($B81,Education!$B:$F,3,FALSE)</f>
        <v>0.94400000000000006</v>
      </c>
      <c r="P81" s="1">
        <f>VLOOKUP($B81,Education!$B:$F,4,FALSE)</f>
        <v>5.5999999999999939E-2</v>
      </c>
      <c r="Q81" s="1">
        <f>(VLOOKUP(B81,Language!$B:$E,4,FALSE)/VLOOKUP(B81,Language!$B:$E,3,FALSE))</f>
        <v>0.92262870629886418</v>
      </c>
      <c r="R81" t="str">
        <f>VLOOKUP(B81,Language!$AT:$AV,3,FALSE)</f>
        <v>Spanish or Spanish Creole</v>
      </c>
      <c r="S81" s="27">
        <f t="shared" si="12"/>
        <v>7.7371293701135824E-2</v>
      </c>
      <c r="T81" s="33">
        <f>VLOOKUP(B81,Employment!$B:$E,4,FALSE)</f>
        <v>5.7999999999999996E-2</v>
      </c>
      <c r="U81" s="33">
        <f>VLOOKUP(B81,Poverty!$B:$E,4,FALSE)</f>
        <v>0.05</v>
      </c>
      <c r="V81" s="33">
        <f>VLOOKUP(B81,'Public Assistance'!$B:$F,5,FALSE)</f>
        <v>1.8998658918194009E-2</v>
      </c>
      <c r="W81" s="21">
        <f>VLOOKUP(B81,'Median Income'!$B:$E,4,FALSE)</f>
        <v>113014</v>
      </c>
      <c r="X81" s="1">
        <f>VLOOKUP(B81,'Foreign Born'!$A:$E,5,FALSE)</f>
        <v>3.0343565192903408E-2</v>
      </c>
      <c r="Y81">
        <f>VLOOKUP($B81,'Place of Foreign Born'!$B:$AG,3,FALSE)</f>
        <v>431</v>
      </c>
      <c r="Z81">
        <f>VLOOKUP($B81,'Place of Foreign Born'!$B:$AG,4,FALSE)</f>
        <v>277</v>
      </c>
      <c r="AA81">
        <f>VLOOKUP($B81,'Place of Foreign Born'!$B:$AG,5,FALSE)</f>
        <v>76</v>
      </c>
      <c r="AB81">
        <f>VLOOKUP($B81,'Place of Foreign Born'!$B:$AG,6,FALSE)</f>
        <v>35</v>
      </c>
      <c r="AC81">
        <f>VLOOKUP($B81,'Place of Foreign Born'!$B:$AG,7,FALSE)</f>
        <v>130</v>
      </c>
      <c r="AD81">
        <f>VLOOKUP($B81,'Place of Foreign Born'!$B:$AG,8,FALSE)</f>
        <v>36</v>
      </c>
      <c r="AE81">
        <f>VLOOKUP($B81,'Place of Foreign Born'!$B:$AG,9,FALSE)</f>
        <v>0</v>
      </c>
      <c r="AF81" s="1">
        <f t="shared" si="13"/>
        <v>0.64269141531322505</v>
      </c>
      <c r="AG81">
        <f>VLOOKUP($B81,'Place of Foreign Born'!$B:$AG,10,FALSE)</f>
        <v>55</v>
      </c>
      <c r="AH81">
        <f>VLOOKUP($B81,'Place of Foreign Born'!$B:$AG,11,FALSE)</f>
        <v>13</v>
      </c>
      <c r="AI81">
        <f>VLOOKUP($B81,'Place of Foreign Born'!$B:$AG,12,FALSE)</f>
        <v>17</v>
      </c>
      <c r="AJ81">
        <f>VLOOKUP($B81,'Place of Foreign Born'!$B:$AG,13,FALSE)</f>
        <v>13</v>
      </c>
      <c r="AK81">
        <f>VLOOKUP($B81,'Place of Foreign Born'!$B:$AG,14,FALSE)</f>
        <v>12</v>
      </c>
      <c r="AL81">
        <f>VLOOKUP($B81,'Place of Foreign Born'!$B:$AG,15,FALSE)</f>
        <v>0</v>
      </c>
      <c r="AM81" s="1">
        <f t="shared" si="14"/>
        <v>0.12761020881670534</v>
      </c>
      <c r="AN81">
        <f>VLOOKUP($B81,'Place of Foreign Born'!$B:$AG,16,FALSE)</f>
        <v>13</v>
      </c>
      <c r="AO81">
        <f>VLOOKUP($B81,'Place of Foreign Born'!$B:$AG,17,FALSE)</f>
        <v>0</v>
      </c>
      <c r="AP81">
        <f>VLOOKUP($B81,'Place of Foreign Born'!$B:$AG,18,FALSE)</f>
        <v>0</v>
      </c>
      <c r="AQ81">
        <f>VLOOKUP($B81,'Place of Foreign Born'!$B:$AG,19,FALSE)</f>
        <v>13</v>
      </c>
      <c r="AR81">
        <f>VLOOKUP($B81,'Place of Foreign Born'!$B:$AG,20,FALSE)</f>
        <v>0</v>
      </c>
      <c r="AS81">
        <f>VLOOKUP($B81,'Place of Foreign Born'!$B:$AG,21,FALSE)</f>
        <v>0</v>
      </c>
      <c r="AT81">
        <f>VLOOKUP($B81,'Place of Foreign Born'!$B:$AG,22,FALSE)</f>
        <v>0</v>
      </c>
      <c r="AU81" s="1">
        <f t="shared" si="15"/>
        <v>3.0162412993039442E-2</v>
      </c>
      <c r="AV81">
        <f>VLOOKUP($B81,'Place of Foreign Born'!$B:$AG,23,FALSE)</f>
        <v>0</v>
      </c>
      <c r="AW81">
        <f>VLOOKUP($B81,'Place of Foreign Born'!$B:$AG,24,FALSE)</f>
        <v>0</v>
      </c>
      <c r="AX81">
        <f>VLOOKUP($B81,'Place of Foreign Born'!$B:$AG,25,FALSE)</f>
        <v>0</v>
      </c>
      <c r="AY81">
        <f>VLOOKUP($B81,'Place of Foreign Born'!$B:$AG,26,FALSE)</f>
        <v>0</v>
      </c>
      <c r="AZ81" s="1">
        <f t="shared" si="16"/>
        <v>0</v>
      </c>
      <c r="BA81">
        <f>VLOOKUP($B81,'Place of Foreign Born'!$B:$AG,27,FALSE)</f>
        <v>86</v>
      </c>
      <c r="BB81">
        <f>VLOOKUP($B81,'Place of Foreign Born'!$B:$AG,28,FALSE)</f>
        <v>86</v>
      </c>
      <c r="BC81">
        <f>VLOOKUP($B81,'Place of Foreign Born'!$B:$AG,29,FALSE)</f>
        <v>10</v>
      </c>
      <c r="BD81">
        <f>VLOOKUP($B81,'Place of Foreign Born'!$B:$AG,30,FALSE)</f>
        <v>0</v>
      </c>
      <c r="BE81">
        <f>VLOOKUP($B81,'Place of Foreign Born'!$B:$AG,31,FALSE)</f>
        <v>76</v>
      </c>
      <c r="BF81">
        <f>VLOOKUP($B81,'Place of Foreign Born'!$B:$AG,32,FALSE)</f>
        <v>0</v>
      </c>
      <c r="BG81" s="1">
        <f t="shared" si="17"/>
        <v>0.19953596287703015</v>
      </c>
    </row>
    <row r="82" spans="1:59" x14ac:dyDescent="0.25">
      <c r="A82" t="str">
        <f>VLOOKUP(B82,'List of ZIP Codes'!$A:$C,2,FALSE)</f>
        <v>Suffolk</v>
      </c>
      <c r="B82">
        <v>11731</v>
      </c>
      <c r="C82">
        <f>VLOOKUP(B82,'Total Population'!$B:$D,3,FALSE)</f>
        <v>28969</v>
      </c>
      <c r="D82" s="1">
        <f>VLOOKUP(B82,Race!$B:$Q,5,FALSE)</f>
        <v>0.93976319513963202</v>
      </c>
      <c r="E82" s="1">
        <f>VLOOKUP(B82,Race!$B:$Q,7,FALSE)</f>
        <v>9.3203079153577964E-3</v>
      </c>
      <c r="F82" s="1">
        <f>VLOOKUP(B82,Race!$B:$Q,9,FALSE)</f>
        <v>3.4519658945769618E-4</v>
      </c>
      <c r="G82" s="1">
        <f>VLOOKUP(B82,Race!$B:$Q,11,FALSE)</f>
        <v>3.1033173392246885E-2</v>
      </c>
      <c r="H82" s="1">
        <f>VLOOKUP(B82,Race!$B:$Q,13,FALSE)</f>
        <v>8.6299147364424038E-4</v>
      </c>
      <c r="I82" s="1">
        <f>VLOOKUP(B82,Race!$B:$Q,16,FALSE)</f>
        <v>1.8675135489661362E-2</v>
      </c>
      <c r="J82" s="27">
        <f>VLOOKUP(B82,Ethnicity!$B:$H,5,FALSE)</f>
        <v>0.92844074700541956</v>
      </c>
      <c r="K82" s="1">
        <f>VLOOKUP(B82,Ethnicity!$B:$H,7,FALSE)</f>
        <v>7.1559252994580408E-2</v>
      </c>
      <c r="L82" s="44">
        <f>VLOOKUP($B82,'Median Age'!$B:$F,3,FALSE)</f>
        <v>42.9</v>
      </c>
      <c r="M82" s="44">
        <f>VLOOKUP($B82,'Median Age'!$B:$F,4,FALSE)</f>
        <v>41.1</v>
      </c>
      <c r="N82" s="44">
        <f>VLOOKUP($B82,'Median Age'!$B:$F,5,FALSE)</f>
        <v>44.5</v>
      </c>
      <c r="O82" s="1">
        <f>VLOOKUP($B82,Education!$B:$F,3,FALSE)</f>
        <v>0.95499999999999996</v>
      </c>
      <c r="P82" s="1">
        <f>VLOOKUP($B82,Education!$B:$F,4,FALSE)</f>
        <v>4.500000000000004E-2</v>
      </c>
      <c r="Q82" s="1">
        <f>(VLOOKUP(B82,Language!$B:$E,4,FALSE)/VLOOKUP(B82,Language!$B:$E,3,FALSE))</f>
        <v>0.88748826121505453</v>
      </c>
      <c r="R82" t="str">
        <f>VLOOKUP(B82,Language!$AT:$AV,3,FALSE)</f>
        <v>Spanish or Spanish Creole</v>
      </c>
      <c r="S82" s="27">
        <f t="shared" si="12"/>
        <v>0.11251173878494547</v>
      </c>
      <c r="T82" s="33">
        <f>VLOOKUP(B82,Employment!$B:$E,4,FALSE)</f>
        <v>8.199999999999999E-2</v>
      </c>
      <c r="U82" s="33">
        <f>VLOOKUP(B82,Poverty!$B:$E,4,FALSE)</f>
        <v>3.2000000000000001E-2</v>
      </c>
      <c r="V82" s="33">
        <f>VLOOKUP(B82,'Public Assistance'!$B:$F,5,FALSE)</f>
        <v>2.2505777152617302E-2</v>
      </c>
      <c r="W82" s="21">
        <f>VLOOKUP(B82,'Median Income'!$B:$E,4,FALSE)</f>
        <v>108182</v>
      </c>
      <c r="X82" s="1">
        <f>VLOOKUP(B82,'Foreign Born'!$A:$E,5,FALSE)</f>
        <v>7.6081328316476238E-2</v>
      </c>
      <c r="Y82">
        <f>VLOOKUP($B82,'Place of Foreign Born'!$B:$AG,3,FALSE)</f>
        <v>2204</v>
      </c>
      <c r="Z82">
        <f>VLOOKUP($B82,'Place of Foreign Born'!$B:$AG,4,FALSE)</f>
        <v>834</v>
      </c>
      <c r="AA82">
        <f>VLOOKUP($B82,'Place of Foreign Born'!$B:$AG,5,FALSE)</f>
        <v>209</v>
      </c>
      <c r="AB82">
        <f>VLOOKUP($B82,'Place of Foreign Born'!$B:$AG,6,FALSE)</f>
        <v>127</v>
      </c>
      <c r="AC82">
        <f>VLOOKUP($B82,'Place of Foreign Born'!$B:$AG,7,FALSE)</f>
        <v>250</v>
      </c>
      <c r="AD82">
        <f>VLOOKUP($B82,'Place of Foreign Born'!$B:$AG,8,FALSE)</f>
        <v>248</v>
      </c>
      <c r="AE82">
        <f>VLOOKUP($B82,'Place of Foreign Born'!$B:$AG,9,FALSE)</f>
        <v>0</v>
      </c>
      <c r="AF82" s="1">
        <f t="shared" si="13"/>
        <v>0.37840290381125224</v>
      </c>
      <c r="AG82">
        <f>VLOOKUP($B82,'Place of Foreign Born'!$B:$AG,10,FALSE)</f>
        <v>607</v>
      </c>
      <c r="AH82">
        <f>VLOOKUP($B82,'Place of Foreign Born'!$B:$AG,11,FALSE)</f>
        <v>332</v>
      </c>
      <c r="AI82">
        <f>VLOOKUP($B82,'Place of Foreign Born'!$B:$AG,12,FALSE)</f>
        <v>162</v>
      </c>
      <c r="AJ82">
        <f>VLOOKUP($B82,'Place of Foreign Born'!$B:$AG,13,FALSE)</f>
        <v>42</v>
      </c>
      <c r="AK82">
        <f>VLOOKUP($B82,'Place of Foreign Born'!$B:$AG,14,FALSE)</f>
        <v>71</v>
      </c>
      <c r="AL82">
        <f>VLOOKUP($B82,'Place of Foreign Born'!$B:$AG,15,FALSE)</f>
        <v>0</v>
      </c>
      <c r="AM82" s="1">
        <f t="shared" si="14"/>
        <v>0.27540834845735029</v>
      </c>
      <c r="AN82">
        <f>VLOOKUP($B82,'Place of Foreign Born'!$B:$AG,16,FALSE)</f>
        <v>26</v>
      </c>
      <c r="AO82">
        <f>VLOOKUP($B82,'Place of Foreign Born'!$B:$AG,17,FALSE)</f>
        <v>0</v>
      </c>
      <c r="AP82">
        <f>VLOOKUP($B82,'Place of Foreign Born'!$B:$AG,18,FALSE)</f>
        <v>0</v>
      </c>
      <c r="AQ82">
        <f>VLOOKUP($B82,'Place of Foreign Born'!$B:$AG,19,FALSE)</f>
        <v>15</v>
      </c>
      <c r="AR82">
        <f>VLOOKUP($B82,'Place of Foreign Born'!$B:$AG,20,FALSE)</f>
        <v>0</v>
      </c>
      <c r="AS82">
        <f>VLOOKUP($B82,'Place of Foreign Born'!$B:$AG,21,FALSE)</f>
        <v>11</v>
      </c>
      <c r="AT82">
        <f>VLOOKUP($B82,'Place of Foreign Born'!$B:$AG,22,FALSE)</f>
        <v>0</v>
      </c>
      <c r="AU82" s="1">
        <f t="shared" si="15"/>
        <v>1.1796733212341199E-2</v>
      </c>
      <c r="AV82">
        <f>VLOOKUP($B82,'Place of Foreign Born'!$B:$AG,23,FALSE)</f>
        <v>0</v>
      </c>
      <c r="AW82">
        <f>VLOOKUP($B82,'Place of Foreign Born'!$B:$AG,24,FALSE)</f>
        <v>0</v>
      </c>
      <c r="AX82">
        <f>VLOOKUP($B82,'Place of Foreign Born'!$B:$AG,25,FALSE)</f>
        <v>0</v>
      </c>
      <c r="AY82">
        <f>VLOOKUP($B82,'Place of Foreign Born'!$B:$AG,26,FALSE)</f>
        <v>0</v>
      </c>
      <c r="AZ82" s="1">
        <f t="shared" si="16"/>
        <v>0</v>
      </c>
      <c r="BA82">
        <f>VLOOKUP($B82,'Place of Foreign Born'!$B:$AG,27,FALSE)</f>
        <v>737</v>
      </c>
      <c r="BB82">
        <f>VLOOKUP($B82,'Place of Foreign Born'!$B:$AG,28,FALSE)</f>
        <v>711</v>
      </c>
      <c r="BC82">
        <f>VLOOKUP($B82,'Place of Foreign Born'!$B:$AG,29,FALSE)</f>
        <v>63</v>
      </c>
      <c r="BD82">
        <f>VLOOKUP($B82,'Place of Foreign Born'!$B:$AG,30,FALSE)</f>
        <v>168</v>
      </c>
      <c r="BE82">
        <f>VLOOKUP($B82,'Place of Foreign Born'!$B:$AG,31,FALSE)</f>
        <v>480</v>
      </c>
      <c r="BF82">
        <f>VLOOKUP($B82,'Place of Foreign Born'!$B:$AG,32,FALSE)</f>
        <v>26</v>
      </c>
      <c r="BG82" s="1">
        <f t="shared" si="17"/>
        <v>0.33439201451905626</v>
      </c>
    </row>
    <row r="83" spans="1:59" x14ac:dyDescent="0.25">
      <c r="A83" t="str">
        <f>VLOOKUP(B83,'List of ZIP Codes'!$A:$C,2,FALSE)</f>
        <v>Nassau</v>
      </c>
      <c r="B83">
        <v>11732</v>
      </c>
      <c r="C83">
        <f>VLOOKUP(B83,'Total Population'!$B:$D,3,FALSE)</f>
        <v>3671</v>
      </c>
      <c r="D83" s="1">
        <f>VLOOKUP(B83,Race!$B:$Q,5,FALSE)</f>
        <v>0.944429310814492</v>
      </c>
      <c r="E83" s="1">
        <f>VLOOKUP(B83,Race!$B:$Q,7,FALSE)</f>
        <v>2.7240533914464724E-4</v>
      </c>
      <c r="F83" s="1">
        <f>VLOOKUP(B83,Race!$B:$Q,9,FALSE)</f>
        <v>0</v>
      </c>
      <c r="G83" s="1">
        <f>VLOOKUP(B83,Race!$B:$Q,11,FALSE)</f>
        <v>3.2143830019068377E-2</v>
      </c>
      <c r="H83" s="1">
        <f>VLOOKUP(B83,Race!$B:$Q,13,FALSE)</f>
        <v>0</v>
      </c>
      <c r="I83" s="1">
        <f>VLOOKUP(B83,Race!$B:$Q,16,FALSE)</f>
        <v>2.3154453827295016E-2</v>
      </c>
      <c r="J83" s="27">
        <f>VLOOKUP(B83,Ethnicity!$B:$H,5,FALSE)</f>
        <v>0.88531735222010355</v>
      </c>
      <c r="K83" s="1">
        <f>VLOOKUP(B83,Ethnicity!$B:$H,7,FALSE)</f>
        <v>0.11468264777989648</v>
      </c>
      <c r="L83" s="44">
        <f>VLOOKUP($B83,'Median Age'!$B:$F,3,FALSE)</f>
        <v>48.3</v>
      </c>
      <c r="M83" s="44">
        <f>VLOOKUP($B83,'Median Age'!$B:$F,4,FALSE)</f>
        <v>47.5</v>
      </c>
      <c r="N83" s="44">
        <f>VLOOKUP($B83,'Median Age'!$B:$F,5,FALSE)</f>
        <v>49.1</v>
      </c>
      <c r="O83" s="1">
        <f>VLOOKUP($B83,Education!$B:$F,3,FALSE)</f>
        <v>0.93400000000000005</v>
      </c>
      <c r="P83" s="1">
        <f>VLOOKUP($B83,Education!$B:$F,4,FALSE)</f>
        <v>6.5999999999999948E-2</v>
      </c>
      <c r="Q83" s="1">
        <f>(VLOOKUP(B83,Language!$B:$E,4,FALSE)/VLOOKUP(B83,Language!$B:$E,3,FALSE))</f>
        <v>0.82898794505186435</v>
      </c>
      <c r="R83" t="str">
        <f>VLOOKUP(B83,Language!$AT:$AV,3,FALSE)</f>
        <v>Spanish or Spanish Creole</v>
      </c>
      <c r="S83" s="27">
        <f t="shared" si="12"/>
        <v>0.17101205494813565</v>
      </c>
      <c r="T83" s="33">
        <f>VLOOKUP(B83,Employment!$B:$E,4,FALSE)</f>
        <v>5.0999999999999997E-2</v>
      </c>
      <c r="U83" s="33">
        <f>VLOOKUP(B83,Poverty!$B:$E,4,FALSE)</f>
        <v>3.1E-2</v>
      </c>
      <c r="V83" s="33">
        <f>VLOOKUP(B83,'Public Assistance'!$B:$F,5,FALSE)</f>
        <v>0</v>
      </c>
      <c r="W83" s="21">
        <f>VLOOKUP(B83,'Median Income'!$B:$E,4,FALSE)</f>
        <v>110000</v>
      </c>
      <c r="X83" s="1">
        <f>VLOOKUP(B83,'Foreign Born'!$A:$E,5,FALSE)</f>
        <v>0.11114137837101608</v>
      </c>
      <c r="Y83">
        <f>VLOOKUP($B83,'Place of Foreign Born'!$B:$AG,3,FALSE)</f>
        <v>408</v>
      </c>
      <c r="Z83">
        <f>VLOOKUP($B83,'Place of Foreign Born'!$B:$AG,4,FALSE)</f>
        <v>150</v>
      </c>
      <c r="AA83">
        <f>VLOOKUP($B83,'Place of Foreign Born'!$B:$AG,5,FALSE)</f>
        <v>37</v>
      </c>
      <c r="AB83">
        <f>VLOOKUP($B83,'Place of Foreign Born'!$B:$AG,6,FALSE)</f>
        <v>14</v>
      </c>
      <c r="AC83">
        <f>VLOOKUP($B83,'Place of Foreign Born'!$B:$AG,7,FALSE)</f>
        <v>78</v>
      </c>
      <c r="AD83">
        <f>VLOOKUP($B83,'Place of Foreign Born'!$B:$AG,8,FALSE)</f>
        <v>21</v>
      </c>
      <c r="AE83">
        <f>VLOOKUP($B83,'Place of Foreign Born'!$B:$AG,9,FALSE)</f>
        <v>0</v>
      </c>
      <c r="AF83" s="1">
        <f t="shared" si="13"/>
        <v>0.36764705882352944</v>
      </c>
      <c r="AG83">
        <f>VLOOKUP($B83,'Place of Foreign Born'!$B:$AG,10,FALSE)</f>
        <v>168</v>
      </c>
      <c r="AH83">
        <f>VLOOKUP($B83,'Place of Foreign Born'!$B:$AG,11,FALSE)</f>
        <v>11</v>
      </c>
      <c r="AI83">
        <f>VLOOKUP($B83,'Place of Foreign Born'!$B:$AG,12,FALSE)</f>
        <v>92</v>
      </c>
      <c r="AJ83">
        <f>VLOOKUP($B83,'Place of Foreign Born'!$B:$AG,13,FALSE)</f>
        <v>35</v>
      </c>
      <c r="AK83">
        <f>VLOOKUP($B83,'Place of Foreign Born'!$B:$AG,14,FALSE)</f>
        <v>30</v>
      </c>
      <c r="AL83">
        <f>VLOOKUP($B83,'Place of Foreign Born'!$B:$AG,15,FALSE)</f>
        <v>0</v>
      </c>
      <c r="AM83" s="1">
        <f t="shared" si="14"/>
        <v>0.41176470588235292</v>
      </c>
      <c r="AN83">
        <f>VLOOKUP($B83,'Place of Foreign Born'!$B:$AG,16,FALSE)</f>
        <v>0</v>
      </c>
      <c r="AO83">
        <f>VLOOKUP($B83,'Place of Foreign Born'!$B:$AG,17,FALSE)</f>
        <v>0</v>
      </c>
      <c r="AP83">
        <f>VLOOKUP($B83,'Place of Foreign Born'!$B:$AG,18,FALSE)</f>
        <v>0</v>
      </c>
      <c r="AQ83">
        <f>VLOOKUP($B83,'Place of Foreign Born'!$B:$AG,19,FALSE)</f>
        <v>0</v>
      </c>
      <c r="AR83">
        <f>VLOOKUP($B83,'Place of Foreign Born'!$B:$AG,20,FALSE)</f>
        <v>0</v>
      </c>
      <c r="AS83">
        <f>VLOOKUP($B83,'Place of Foreign Born'!$B:$AG,21,FALSE)</f>
        <v>0</v>
      </c>
      <c r="AT83">
        <f>VLOOKUP($B83,'Place of Foreign Born'!$B:$AG,22,FALSE)</f>
        <v>0</v>
      </c>
      <c r="AU83" s="1">
        <f t="shared" si="15"/>
        <v>0</v>
      </c>
      <c r="AV83">
        <f>VLOOKUP($B83,'Place of Foreign Born'!$B:$AG,23,FALSE)</f>
        <v>0</v>
      </c>
      <c r="AW83">
        <f>VLOOKUP($B83,'Place of Foreign Born'!$B:$AG,24,FALSE)</f>
        <v>0</v>
      </c>
      <c r="AX83">
        <f>VLOOKUP($B83,'Place of Foreign Born'!$B:$AG,25,FALSE)</f>
        <v>0</v>
      </c>
      <c r="AY83">
        <f>VLOOKUP($B83,'Place of Foreign Born'!$B:$AG,26,FALSE)</f>
        <v>0</v>
      </c>
      <c r="AZ83" s="1">
        <f t="shared" si="16"/>
        <v>0</v>
      </c>
      <c r="BA83">
        <f>VLOOKUP($B83,'Place of Foreign Born'!$B:$AG,27,FALSE)</f>
        <v>90</v>
      </c>
      <c r="BB83">
        <f>VLOOKUP($B83,'Place of Foreign Born'!$B:$AG,28,FALSE)</f>
        <v>90</v>
      </c>
      <c r="BC83">
        <f>VLOOKUP($B83,'Place of Foreign Born'!$B:$AG,29,FALSE)</f>
        <v>6</v>
      </c>
      <c r="BD83">
        <f>VLOOKUP($B83,'Place of Foreign Born'!$B:$AG,30,FALSE)</f>
        <v>0</v>
      </c>
      <c r="BE83">
        <f>VLOOKUP($B83,'Place of Foreign Born'!$B:$AG,31,FALSE)</f>
        <v>84</v>
      </c>
      <c r="BF83">
        <f>VLOOKUP($B83,'Place of Foreign Born'!$B:$AG,32,FALSE)</f>
        <v>0</v>
      </c>
      <c r="BG83" s="1">
        <f t="shared" si="17"/>
        <v>0.22058823529411764</v>
      </c>
    </row>
    <row r="84" spans="1:59" x14ac:dyDescent="0.25">
      <c r="A84" t="str">
        <f>VLOOKUP(B84,'List of ZIP Codes'!$A:$C,2,FALSE)</f>
        <v>Suffolk</v>
      </c>
      <c r="B84">
        <v>11733</v>
      </c>
      <c r="C84">
        <f>VLOOKUP(B84,'Total Population'!$B:$D,3,FALSE)</f>
        <v>17065</v>
      </c>
      <c r="D84" s="1">
        <f>VLOOKUP(B84,Race!$B:$Q,5,FALSE)</f>
        <v>0.8535013184881336</v>
      </c>
      <c r="E84" s="1">
        <f>VLOOKUP(B84,Race!$B:$Q,7,FALSE)</f>
        <v>1.6700849692352769E-2</v>
      </c>
      <c r="F84" s="1">
        <f>VLOOKUP(B84,Race!$B:$Q,9,FALSE)</f>
        <v>1.6407852329329035E-3</v>
      </c>
      <c r="G84" s="1">
        <f>VLOOKUP(B84,Race!$B:$Q,11,FALSE)</f>
        <v>9.1239378845590385E-2</v>
      </c>
      <c r="H84" s="1">
        <f>VLOOKUP(B84,Race!$B:$Q,13,FALSE)</f>
        <v>0</v>
      </c>
      <c r="I84" s="1">
        <f>VLOOKUP(B84,Race!$B:$Q,16,FALSE)</f>
        <v>3.6917667740990333E-2</v>
      </c>
      <c r="J84" s="27">
        <f>VLOOKUP(B84,Ethnicity!$B:$H,5,FALSE)</f>
        <v>0.95534720187518307</v>
      </c>
      <c r="K84" s="1">
        <f>VLOOKUP(B84,Ethnicity!$B:$H,7,FALSE)</f>
        <v>4.465279812481688E-2</v>
      </c>
      <c r="L84" s="44">
        <f>VLOOKUP($B84,'Median Age'!$B:$F,3,FALSE)</f>
        <v>46.2</v>
      </c>
      <c r="M84" s="44">
        <f>VLOOKUP($B84,'Median Age'!$B:$F,4,FALSE)</f>
        <v>46.1</v>
      </c>
      <c r="N84" s="44">
        <f>VLOOKUP($B84,'Median Age'!$B:$F,5,FALSE)</f>
        <v>46.4</v>
      </c>
      <c r="O84" s="1">
        <f>VLOOKUP($B84,Education!$B:$F,3,FALSE)</f>
        <v>0.96099999999999997</v>
      </c>
      <c r="P84" s="1">
        <f>VLOOKUP($B84,Education!$B:$F,4,FALSE)</f>
        <v>3.9000000000000035E-2</v>
      </c>
      <c r="Q84" s="1">
        <f>(VLOOKUP(B84,Language!$B:$E,4,FALSE)/VLOOKUP(B84,Language!$B:$E,3,FALSE))</f>
        <v>0.82516927957054842</v>
      </c>
      <c r="R84" t="str">
        <f>VLOOKUP(B84,Language!$AT:$AV,3,FALSE)</f>
        <v>Chinese</v>
      </c>
      <c r="S84" s="27">
        <f t="shared" si="12"/>
        <v>0.17483072042945158</v>
      </c>
      <c r="T84" s="33">
        <f>VLOOKUP(B84,Employment!$B:$E,4,FALSE)</f>
        <v>0.05</v>
      </c>
      <c r="U84" s="33">
        <f>VLOOKUP(B84,Poverty!$B:$E,4,FALSE)</f>
        <v>3.6000000000000004E-2</v>
      </c>
      <c r="V84" s="33">
        <f>VLOOKUP(B84,'Public Assistance'!$B:$F,5,FALSE)</f>
        <v>1.8861272695222985E-2</v>
      </c>
      <c r="W84" s="21">
        <f>VLOOKUP(B84,'Median Income'!$B:$E,4,FALSE)</f>
        <v>136596</v>
      </c>
      <c r="X84" s="1">
        <f>VLOOKUP(B84,'Foreign Born'!$A:$E,5,FALSE)</f>
        <v>0.13923234690887781</v>
      </c>
      <c r="Y84">
        <f>VLOOKUP($B84,'Place of Foreign Born'!$B:$AG,3,FALSE)</f>
        <v>2376</v>
      </c>
      <c r="Z84">
        <f>VLOOKUP($B84,'Place of Foreign Born'!$B:$AG,4,FALSE)</f>
        <v>619</v>
      </c>
      <c r="AA84">
        <f>VLOOKUP($B84,'Place of Foreign Born'!$B:$AG,5,FALSE)</f>
        <v>100</v>
      </c>
      <c r="AB84">
        <f>VLOOKUP($B84,'Place of Foreign Born'!$B:$AG,6,FALSE)</f>
        <v>77</v>
      </c>
      <c r="AC84">
        <f>VLOOKUP($B84,'Place of Foreign Born'!$B:$AG,7,FALSE)</f>
        <v>180</v>
      </c>
      <c r="AD84">
        <f>VLOOKUP($B84,'Place of Foreign Born'!$B:$AG,8,FALSE)</f>
        <v>262</v>
      </c>
      <c r="AE84">
        <f>VLOOKUP($B84,'Place of Foreign Born'!$B:$AG,9,FALSE)</f>
        <v>0</v>
      </c>
      <c r="AF84" s="1">
        <f t="shared" si="13"/>
        <v>0.26052188552188554</v>
      </c>
      <c r="AG84">
        <f>VLOOKUP($B84,'Place of Foreign Born'!$B:$AG,10,FALSE)</f>
        <v>1467</v>
      </c>
      <c r="AH84">
        <f>VLOOKUP($B84,'Place of Foreign Born'!$B:$AG,11,FALSE)</f>
        <v>837</v>
      </c>
      <c r="AI84">
        <f>VLOOKUP($B84,'Place of Foreign Born'!$B:$AG,12,FALSE)</f>
        <v>463</v>
      </c>
      <c r="AJ84">
        <f>VLOOKUP($B84,'Place of Foreign Born'!$B:$AG,13,FALSE)</f>
        <v>58</v>
      </c>
      <c r="AK84">
        <f>VLOOKUP($B84,'Place of Foreign Born'!$B:$AG,14,FALSE)</f>
        <v>106</v>
      </c>
      <c r="AL84">
        <f>VLOOKUP($B84,'Place of Foreign Born'!$B:$AG,15,FALSE)</f>
        <v>3</v>
      </c>
      <c r="AM84" s="1">
        <f t="shared" si="14"/>
        <v>0.61742424242424243</v>
      </c>
      <c r="AN84">
        <f>VLOOKUP($B84,'Place of Foreign Born'!$B:$AG,16,FALSE)</f>
        <v>35</v>
      </c>
      <c r="AO84">
        <f>VLOOKUP($B84,'Place of Foreign Born'!$B:$AG,17,FALSE)</f>
        <v>11</v>
      </c>
      <c r="AP84">
        <f>VLOOKUP($B84,'Place of Foreign Born'!$B:$AG,18,FALSE)</f>
        <v>0</v>
      </c>
      <c r="AQ84">
        <f>VLOOKUP($B84,'Place of Foreign Born'!$B:$AG,19,FALSE)</f>
        <v>24</v>
      </c>
      <c r="AR84">
        <f>VLOOKUP($B84,'Place of Foreign Born'!$B:$AG,20,FALSE)</f>
        <v>0</v>
      </c>
      <c r="AS84">
        <f>VLOOKUP($B84,'Place of Foreign Born'!$B:$AG,21,FALSE)</f>
        <v>0</v>
      </c>
      <c r="AT84">
        <f>VLOOKUP($B84,'Place of Foreign Born'!$B:$AG,22,FALSE)</f>
        <v>0</v>
      </c>
      <c r="AU84" s="1">
        <f t="shared" si="15"/>
        <v>1.4730639730639731E-2</v>
      </c>
      <c r="AV84">
        <f>VLOOKUP($B84,'Place of Foreign Born'!$B:$AG,23,FALSE)</f>
        <v>16</v>
      </c>
      <c r="AW84">
        <f>VLOOKUP($B84,'Place of Foreign Born'!$B:$AG,24,FALSE)</f>
        <v>16</v>
      </c>
      <c r="AX84">
        <f>VLOOKUP($B84,'Place of Foreign Born'!$B:$AG,25,FALSE)</f>
        <v>0</v>
      </c>
      <c r="AY84">
        <f>VLOOKUP($B84,'Place of Foreign Born'!$B:$AG,26,FALSE)</f>
        <v>0</v>
      </c>
      <c r="AZ84" s="1">
        <f t="shared" si="16"/>
        <v>6.7340067340067337E-3</v>
      </c>
      <c r="BA84">
        <f>VLOOKUP($B84,'Place of Foreign Born'!$B:$AG,27,FALSE)</f>
        <v>239</v>
      </c>
      <c r="BB84">
        <f>VLOOKUP($B84,'Place of Foreign Born'!$B:$AG,28,FALSE)</f>
        <v>203</v>
      </c>
      <c r="BC84">
        <f>VLOOKUP($B84,'Place of Foreign Born'!$B:$AG,29,FALSE)</f>
        <v>116</v>
      </c>
      <c r="BD84">
        <f>VLOOKUP($B84,'Place of Foreign Born'!$B:$AG,30,FALSE)</f>
        <v>46</v>
      </c>
      <c r="BE84">
        <f>VLOOKUP($B84,'Place of Foreign Born'!$B:$AG,31,FALSE)</f>
        <v>41</v>
      </c>
      <c r="BF84">
        <f>VLOOKUP($B84,'Place of Foreign Born'!$B:$AG,32,FALSE)</f>
        <v>36</v>
      </c>
      <c r="BG84" s="1">
        <f t="shared" si="17"/>
        <v>0.10058922558922559</v>
      </c>
    </row>
    <row r="85" spans="1:59" x14ac:dyDescent="0.25">
      <c r="A85" t="str">
        <f>VLOOKUP(B85,'List of ZIP Codes'!$A:$C,2,FALSE)</f>
        <v>Nassau</v>
      </c>
      <c r="B85">
        <v>11735</v>
      </c>
      <c r="C85">
        <f>VLOOKUP(B85,'Total Population'!$B:$D,3,FALSE)</f>
        <v>32499</v>
      </c>
      <c r="D85" s="1">
        <f>VLOOKUP(B85,Race!$B:$Q,5,FALSE)</f>
        <v>0.84876457737161148</v>
      </c>
      <c r="E85" s="1">
        <f>VLOOKUP(B85,Race!$B:$Q,7,FALSE)</f>
        <v>3.689344287516539E-2</v>
      </c>
      <c r="F85" s="1">
        <f>VLOOKUP(B85,Race!$B:$Q,9,FALSE)</f>
        <v>0</v>
      </c>
      <c r="G85" s="1">
        <f>VLOOKUP(B85,Race!$B:$Q,11,FALSE)</f>
        <v>5.5540170466783591E-2</v>
      </c>
      <c r="H85" s="1">
        <f>VLOOKUP(B85,Race!$B:$Q,13,FALSE)</f>
        <v>0</v>
      </c>
      <c r="I85" s="1">
        <f>VLOOKUP(B85,Race!$B:$Q,16,FALSE)</f>
        <v>5.8801809286439584E-2</v>
      </c>
      <c r="J85" s="27">
        <f>VLOOKUP(B85,Ethnicity!$B:$H,5,FALSE)</f>
        <v>0.84501061571125269</v>
      </c>
      <c r="K85" s="1">
        <f>VLOOKUP(B85,Ethnicity!$B:$H,7,FALSE)</f>
        <v>0.15498938428874734</v>
      </c>
      <c r="L85" s="44">
        <f>VLOOKUP($B85,'Median Age'!$B:$F,3,FALSE)</f>
        <v>41.7</v>
      </c>
      <c r="M85" s="44">
        <f>VLOOKUP($B85,'Median Age'!$B:$F,4,FALSE)</f>
        <v>40.4</v>
      </c>
      <c r="N85" s="44">
        <f>VLOOKUP($B85,'Median Age'!$B:$F,5,FALSE)</f>
        <v>43.1</v>
      </c>
      <c r="O85" s="1">
        <f>VLOOKUP($B85,Education!$B:$F,3,FALSE)</f>
        <v>0.92</v>
      </c>
      <c r="P85" s="1">
        <f>VLOOKUP($B85,Education!$B:$F,4,FALSE)</f>
        <v>7.999999999999996E-2</v>
      </c>
      <c r="Q85" s="1">
        <f>(VLOOKUP(B85,Language!$B:$E,4,FALSE)/VLOOKUP(B85,Language!$B:$E,3,FALSE))</f>
        <v>0.79040614007035492</v>
      </c>
      <c r="R85" t="str">
        <f>VLOOKUP(B85,Language!$AT:$AV,3,FALSE)</f>
        <v>Spanish or Spanish Creole</v>
      </c>
      <c r="S85" s="27">
        <f t="shared" si="12"/>
        <v>0.20959385992964508</v>
      </c>
      <c r="T85" s="33">
        <f>VLOOKUP(B85,Employment!$B:$E,4,FALSE)</f>
        <v>6.0999999999999999E-2</v>
      </c>
      <c r="U85" s="33">
        <f>VLOOKUP(B85,Poverty!$B:$E,4,FALSE)</f>
        <v>3.6000000000000004E-2</v>
      </c>
      <c r="V85" s="33">
        <f>VLOOKUP(B85,'Public Assistance'!$B:$F,5,FALSE)</f>
        <v>2.354759523593054E-2</v>
      </c>
      <c r="W85" s="21">
        <f>VLOOKUP(B85,'Median Income'!$B:$E,4,FALSE)</f>
        <v>90300</v>
      </c>
      <c r="X85" s="1">
        <f>VLOOKUP(B85,'Foreign Born'!$A:$E,5,FALSE)</f>
        <v>0.16397427613157328</v>
      </c>
      <c r="Y85">
        <f>VLOOKUP($B85,'Place of Foreign Born'!$B:$AG,3,FALSE)</f>
        <v>5329</v>
      </c>
      <c r="Z85">
        <f>VLOOKUP($B85,'Place of Foreign Born'!$B:$AG,4,FALSE)</f>
        <v>1014</v>
      </c>
      <c r="AA85">
        <f>VLOOKUP($B85,'Place of Foreign Born'!$B:$AG,5,FALSE)</f>
        <v>118</v>
      </c>
      <c r="AB85">
        <f>VLOOKUP($B85,'Place of Foreign Born'!$B:$AG,6,FALSE)</f>
        <v>159</v>
      </c>
      <c r="AC85">
        <f>VLOOKUP($B85,'Place of Foreign Born'!$B:$AG,7,FALSE)</f>
        <v>386</v>
      </c>
      <c r="AD85">
        <f>VLOOKUP($B85,'Place of Foreign Born'!$B:$AG,8,FALSE)</f>
        <v>351</v>
      </c>
      <c r="AE85">
        <f>VLOOKUP($B85,'Place of Foreign Born'!$B:$AG,9,FALSE)</f>
        <v>0</v>
      </c>
      <c r="AF85" s="1">
        <f t="shared" si="13"/>
        <v>0.19027960217676862</v>
      </c>
      <c r="AG85">
        <f>VLOOKUP($B85,'Place of Foreign Born'!$B:$AG,10,FALSE)</f>
        <v>1511</v>
      </c>
      <c r="AH85">
        <f>VLOOKUP($B85,'Place of Foreign Born'!$B:$AG,11,FALSE)</f>
        <v>352</v>
      </c>
      <c r="AI85">
        <f>VLOOKUP($B85,'Place of Foreign Born'!$B:$AG,12,FALSE)</f>
        <v>699</v>
      </c>
      <c r="AJ85">
        <f>VLOOKUP($B85,'Place of Foreign Born'!$B:$AG,13,FALSE)</f>
        <v>365</v>
      </c>
      <c r="AK85">
        <f>VLOOKUP($B85,'Place of Foreign Born'!$B:$AG,14,FALSE)</f>
        <v>54</v>
      </c>
      <c r="AL85">
        <f>VLOOKUP($B85,'Place of Foreign Born'!$B:$AG,15,FALSE)</f>
        <v>41</v>
      </c>
      <c r="AM85" s="1">
        <f t="shared" si="14"/>
        <v>0.28354287858885346</v>
      </c>
      <c r="AN85">
        <f>VLOOKUP($B85,'Place of Foreign Born'!$B:$AG,16,FALSE)</f>
        <v>74</v>
      </c>
      <c r="AO85">
        <f>VLOOKUP($B85,'Place of Foreign Born'!$B:$AG,17,FALSE)</f>
        <v>23</v>
      </c>
      <c r="AP85">
        <f>VLOOKUP($B85,'Place of Foreign Born'!$B:$AG,18,FALSE)</f>
        <v>0</v>
      </c>
      <c r="AQ85">
        <f>VLOOKUP($B85,'Place of Foreign Born'!$B:$AG,19,FALSE)</f>
        <v>40</v>
      </c>
      <c r="AR85">
        <f>VLOOKUP($B85,'Place of Foreign Born'!$B:$AG,20,FALSE)</f>
        <v>0</v>
      </c>
      <c r="AS85">
        <f>VLOOKUP($B85,'Place of Foreign Born'!$B:$AG,21,FALSE)</f>
        <v>11</v>
      </c>
      <c r="AT85">
        <f>VLOOKUP($B85,'Place of Foreign Born'!$B:$AG,22,FALSE)</f>
        <v>0</v>
      </c>
      <c r="AU85" s="1">
        <f t="shared" si="15"/>
        <v>1.3886282604616251E-2</v>
      </c>
      <c r="AV85">
        <f>VLOOKUP($B85,'Place of Foreign Born'!$B:$AG,23,FALSE)</f>
        <v>0</v>
      </c>
      <c r="AW85">
        <f>VLOOKUP($B85,'Place of Foreign Born'!$B:$AG,24,FALSE)</f>
        <v>0</v>
      </c>
      <c r="AX85">
        <f>VLOOKUP($B85,'Place of Foreign Born'!$B:$AG,25,FALSE)</f>
        <v>0</v>
      </c>
      <c r="AY85">
        <f>VLOOKUP($B85,'Place of Foreign Born'!$B:$AG,26,FALSE)</f>
        <v>0</v>
      </c>
      <c r="AZ85" s="1">
        <f t="shared" si="16"/>
        <v>0</v>
      </c>
      <c r="BA85">
        <f>VLOOKUP($B85,'Place of Foreign Born'!$B:$AG,27,FALSE)</f>
        <v>2730</v>
      </c>
      <c r="BB85">
        <f>VLOOKUP($B85,'Place of Foreign Born'!$B:$AG,28,FALSE)</f>
        <v>2713</v>
      </c>
      <c r="BC85">
        <f>VLOOKUP($B85,'Place of Foreign Born'!$B:$AG,29,FALSE)</f>
        <v>379</v>
      </c>
      <c r="BD85">
        <f>VLOOKUP($B85,'Place of Foreign Born'!$B:$AG,30,FALSE)</f>
        <v>1213</v>
      </c>
      <c r="BE85">
        <f>VLOOKUP($B85,'Place of Foreign Born'!$B:$AG,31,FALSE)</f>
        <v>1121</v>
      </c>
      <c r="BF85">
        <f>VLOOKUP($B85,'Place of Foreign Born'!$B:$AG,32,FALSE)</f>
        <v>17</v>
      </c>
      <c r="BG85" s="1">
        <f t="shared" si="17"/>
        <v>0.51229123662976173</v>
      </c>
    </row>
    <row r="86" spans="1:59" x14ac:dyDescent="0.25">
      <c r="A86" t="str">
        <f>VLOOKUP(B86,'List of ZIP Codes'!$A:$C,2,FALSE)</f>
        <v>Suffolk</v>
      </c>
      <c r="B86">
        <v>11738</v>
      </c>
      <c r="C86">
        <f>VLOOKUP(B86,'Total Population'!$B:$D,3,FALSE)</f>
        <v>17643</v>
      </c>
      <c r="D86" s="1">
        <f>VLOOKUP(B86,Race!$B:$Q,5,FALSE)</f>
        <v>0.89213852519412795</v>
      </c>
      <c r="E86" s="1">
        <f>VLOOKUP(B86,Race!$B:$Q,7,FALSE)</f>
        <v>2.3238678229326078E-2</v>
      </c>
      <c r="F86" s="1">
        <f>VLOOKUP(B86,Race!$B:$Q,9,FALSE)</f>
        <v>1.0315705945700844E-2</v>
      </c>
      <c r="G86" s="1">
        <f>VLOOKUP(B86,Race!$B:$Q,11,FALSE)</f>
        <v>3.3781102987020348E-2</v>
      </c>
      <c r="H86" s="1">
        <f>VLOOKUP(B86,Race!$B:$Q,13,FALSE)</f>
        <v>0</v>
      </c>
      <c r="I86" s="1">
        <f>VLOOKUP(B86,Race!$B:$Q,16,FALSE)</f>
        <v>4.0525987643824743E-2</v>
      </c>
      <c r="J86" s="27">
        <f>VLOOKUP(B86,Ethnicity!$B:$H,5,FALSE)</f>
        <v>0.8374992915037125</v>
      </c>
      <c r="K86" s="1">
        <f>VLOOKUP(B86,Ethnicity!$B:$H,7,FALSE)</f>
        <v>0.16250070849628748</v>
      </c>
      <c r="L86" s="44">
        <f>VLOOKUP($B86,'Median Age'!$B:$F,3,FALSE)</f>
        <v>37.4</v>
      </c>
      <c r="M86" s="44">
        <f>VLOOKUP($B86,'Median Age'!$B:$F,4,FALSE)</f>
        <v>34.799999999999997</v>
      </c>
      <c r="N86" s="44">
        <f>VLOOKUP($B86,'Median Age'!$B:$F,5,FALSE)</f>
        <v>38.700000000000003</v>
      </c>
      <c r="O86" s="1">
        <f>VLOOKUP($B86,Education!$B:$F,3,FALSE)</f>
        <v>0.92099999999999993</v>
      </c>
      <c r="P86" s="1">
        <f>VLOOKUP($B86,Education!$B:$F,4,FALSE)</f>
        <v>7.900000000000007E-2</v>
      </c>
      <c r="Q86" s="1">
        <f>(VLOOKUP(B86,Language!$B:$E,4,FALSE)/VLOOKUP(B86,Language!$B:$E,3,FALSE))</f>
        <v>0.78595930920274426</v>
      </c>
      <c r="R86" t="str">
        <f>VLOOKUP(B86,Language!$AT:$AV,3,FALSE)</f>
        <v>Spanish or Spanish Creole</v>
      </c>
      <c r="S86" s="27">
        <f t="shared" si="12"/>
        <v>0.21404069079725574</v>
      </c>
      <c r="T86" s="33">
        <f>VLOOKUP(B86,Employment!$B:$E,4,FALSE)</f>
        <v>5.9000000000000004E-2</v>
      </c>
      <c r="U86" s="33">
        <f>VLOOKUP(B86,Poverty!$B:$E,4,FALSE)</f>
        <v>5.2999999999999999E-2</v>
      </c>
      <c r="V86" s="33">
        <f>VLOOKUP(B86,'Public Assistance'!$B:$F,5,FALSE)</f>
        <v>7.1578145821435374E-2</v>
      </c>
      <c r="W86" s="21">
        <f>VLOOKUP(B86,'Median Income'!$B:$E,4,FALSE)</f>
        <v>95803</v>
      </c>
      <c r="X86" s="1">
        <f>VLOOKUP(B86,'Foreign Born'!$A:$E,5,FALSE)</f>
        <v>0.12129456441648245</v>
      </c>
      <c r="Y86">
        <f>VLOOKUP($B86,'Place of Foreign Born'!$B:$AG,3,FALSE)</f>
        <v>2140</v>
      </c>
      <c r="Z86">
        <f>VLOOKUP($B86,'Place of Foreign Born'!$B:$AG,4,FALSE)</f>
        <v>705</v>
      </c>
      <c r="AA86">
        <f>VLOOKUP($B86,'Place of Foreign Born'!$B:$AG,5,FALSE)</f>
        <v>73</v>
      </c>
      <c r="AB86">
        <f>VLOOKUP($B86,'Place of Foreign Born'!$B:$AG,6,FALSE)</f>
        <v>39</v>
      </c>
      <c r="AC86">
        <f>VLOOKUP($B86,'Place of Foreign Born'!$B:$AG,7,FALSE)</f>
        <v>416</v>
      </c>
      <c r="AD86">
        <f>VLOOKUP($B86,'Place of Foreign Born'!$B:$AG,8,FALSE)</f>
        <v>177</v>
      </c>
      <c r="AE86">
        <f>VLOOKUP($B86,'Place of Foreign Born'!$B:$AG,9,FALSE)</f>
        <v>0</v>
      </c>
      <c r="AF86" s="1">
        <f t="shared" si="13"/>
        <v>0.32943925233644861</v>
      </c>
      <c r="AG86">
        <f>VLOOKUP($B86,'Place of Foreign Born'!$B:$AG,10,FALSE)</f>
        <v>454</v>
      </c>
      <c r="AH86">
        <f>VLOOKUP($B86,'Place of Foreign Born'!$B:$AG,11,FALSE)</f>
        <v>63</v>
      </c>
      <c r="AI86">
        <f>VLOOKUP($B86,'Place of Foreign Born'!$B:$AG,12,FALSE)</f>
        <v>366</v>
      </c>
      <c r="AJ86">
        <f>VLOOKUP($B86,'Place of Foreign Born'!$B:$AG,13,FALSE)</f>
        <v>18</v>
      </c>
      <c r="AK86">
        <f>VLOOKUP($B86,'Place of Foreign Born'!$B:$AG,14,FALSE)</f>
        <v>7</v>
      </c>
      <c r="AL86">
        <f>VLOOKUP($B86,'Place of Foreign Born'!$B:$AG,15,FALSE)</f>
        <v>0</v>
      </c>
      <c r="AM86" s="1">
        <f t="shared" si="14"/>
        <v>0.21214953271028036</v>
      </c>
      <c r="AN86">
        <f>VLOOKUP($B86,'Place of Foreign Born'!$B:$AG,16,FALSE)</f>
        <v>0</v>
      </c>
      <c r="AO86">
        <f>VLOOKUP($B86,'Place of Foreign Born'!$B:$AG,17,FALSE)</f>
        <v>0</v>
      </c>
      <c r="AP86">
        <f>VLOOKUP($B86,'Place of Foreign Born'!$B:$AG,18,FALSE)</f>
        <v>0</v>
      </c>
      <c r="AQ86">
        <f>VLOOKUP($B86,'Place of Foreign Born'!$B:$AG,19,FALSE)</f>
        <v>0</v>
      </c>
      <c r="AR86">
        <f>VLOOKUP($B86,'Place of Foreign Born'!$B:$AG,20,FALSE)</f>
        <v>0</v>
      </c>
      <c r="AS86">
        <f>VLOOKUP($B86,'Place of Foreign Born'!$B:$AG,21,FALSE)</f>
        <v>0</v>
      </c>
      <c r="AT86">
        <f>VLOOKUP($B86,'Place of Foreign Born'!$B:$AG,22,FALSE)</f>
        <v>0</v>
      </c>
      <c r="AU86" s="1">
        <f t="shared" si="15"/>
        <v>0</v>
      </c>
      <c r="AV86">
        <f>VLOOKUP($B86,'Place of Foreign Born'!$B:$AG,23,FALSE)</f>
        <v>0</v>
      </c>
      <c r="AW86">
        <f>VLOOKUP($B86,'Place of Foreign Born'!$B:$AG,24,FALSE)</f>
        <v>0</v>
      </c>
      <c r="AX86">
        <f>VLOOKUP($B86,'Place of Foreign Born'!$B:$AG,25,FALSE)</f>
        <v>0</v>
      </c>
      <c r="AY86">
        <f>VLOOKUP($B86,'Place of Foreign Born'!$B:$AG,26,FALSE)</f>
        <v>0</v>
      </c>
      <c r="AZ86" s="1">
        <f t="shared" si="16"/>
        <v>0</v>
      </c>
      <c r="BA86">
        <f>VLOOKUP($B86,'Place of Foreign Born'!$B:$AG,27,FALSE)</f>
        <v>981</v>
      </c>
      <c r="BB86">
        <f>VLOOKUP($B86,'Place of Foreign Born'!$B:$AG,28,FALSE)</f>
        <v>973</v>
      </c>
      <c r="BC86">
        <f>VLOOKUP($B86,'Place of Foreign Born'!$B:$AG,29,FALSE)</f>
        <v>110</v>
      </c>
      <c r="BD86">
        <f>VLOOKUP($B86,'Place of Foreign Born'!$B:$AG,30,FALSE)</f>
        <v>494</v>
      </c>
      <c r="BE86">
        <f>VLOOKUP($B86,'Place of Foreign Born'!$B:$AG,31,FALSE)</f>
        <v>369</v>
      </c>
      <c r="BF86">
        <f>VLOOKUP($B86,'Place of Foreign Born'!$B:$AG,32,FALSE)</f>
        <v>8</v>
      </c>
      <c r="BG86" s="1">
        <f t="shared" si="17"/>
        <v>0.45841121495327103</v>
      </c>
    </row>
    <row r="87" spans="1:59" x14ac:dyDescent="0.25">
      <c r="A87" t="str">
        <f>VLOOKUP(B87,'List of ZIP Codes'!$A:$C,2,FALSE)</f>
        <v>Suffolk</v>
      </c>
      <c r="B87">
        <v>11739</v>
      </c>
      <c r="C87">
        <f>VLOOKUP(B87,'Total Population'!$B:$D,3,FALSE)</f>
        <v>1421</v>
      </c>
      <c r="D87" s="1">
        <f>VLOOKUP(B87,Race!$B:$Q,5,FALSE)</f>
        <v>0.92892329345531321</v>
      </c>
      <c r="E87" s="1">
        <f>VLOOKUP(B87,Race!$B:$Q,7,FALSE)</f>
        <v>0</v>
      </c>
      <c r="F87" s="1">
        <f>VLOOKUP(B87,Race!$B:$Q,9,FALSE)</f>
        <v>0</v>
      </c>
      <c r="G87" s="1">
        <f>VLOOKUP(B87,Race!$B:$Q,11,FALSE)</f>
        <v>4.9261083743842367E-2</v>
      </c>
      <c r="H87" s="1">
        <f>VLOOKUP(B87,Race!$B:$Q,13,FALSE)</f>
        <v>0</v>
      </c>
      <c r="I87" s="1">
        <f>VLOOKUP(B87,Race!$B:$Q,16,FALSE)</f>
        <v>2.1815622800844477E-2</v>
      </c>
      <c r="J87" s="27">
        <f>VLOOKUP(B87,Ethnicity!$B:$H,5,FALSE)</f>
        <v>0.96903589021815628</v>
      </c>
      <c r="K87" s="1">
        <f>VLOOKUP(B87,Ethnicity!$B:$H,7,FALSE)</f>
        <v>3.096410978184377E-2</v>
      </c>
      <c r="L87" s="44">
        <f>VLOOKUP($B87,'Median Age'!$B:$F,3,FALSE)</f>
        <v>46</v>
      </c>
      <c r="M87" s="44">
        <f>VLOOKUP($B87,'Median Age'!$B:$F,4,FALSE)</f>
        <v>43.7</v>
      </c>
      <c r="N87" s="44">
        <f>VLOOKUP($B87,'Median Age'!$B:$F,5,FALSE)</f>
        <v>46.4</v>
      </c>
      <c r="O87" s="1">
        <f>VLOOKUP($B87,Education!$B:$F,3,FALSE)</f>
        <v>0.96599999999999997</v>
      </c>
      <c r="P87" s="1">
        <f>VLOOKUP($B87,Education!$B:$F,4,FALSE)</f>
        <v>3.400000000000003E-2</v>
      </c>
      <c r="Q87" s="1">
        <f>(VLOOKUP(B87,Language!$B:$E,4,FALSE)/VLOOKUP(B87,Language!$B:$E,3,FALSE))</f>
        <v>0.94264705882352939</v>
      </c>
      <c r="R87" t="str">
        <f>VLOOKUP(B87,Language!$AT:$AV,3,FALSE)</f>
        <v>German</v>
      </c>
      <c r="S87" s="27">
        <f t="shared" si="12"/>
        <v>5.7352941176470607E-2</v>
      </c>
      <c r="T87" s="33">
        <f>VLOOKUP(B87,Employment!$B:$E,4,FALSE)</f>
        <v>4.0999999999999995E-2</v>
      </c>
      <c r="U87" s="33">
        <f>VLOOKUP(B87,Poverty!$B:$E,4,FALSE)</f>
        <v>3.4000000000000002E-2</v>
      </c>
      <c r="V87" s="33">
        <f>VLOOKUP(B87,'Public Assistance'!$B:$F,5,FALSE)</f>
        <v>0</v>
      </c>
      <c r="W87" s="21">
        <f>VLOOKUP(B87,'Median Income'!$B:$E,4,FALSE)</f>
        <v>119773</v>
      </c>
      <c r="X87" s="1">
        <f>VLOOKUP(B87,'Foreign Born'!$A:$E,5,FALSE)</f>
        <v>7.1780436312456022E-2</v>
      </c>
      <c r="Y87">
        <f>VLOOKUP($B87,'Place of Foreign Born'!$B:$AG,3,FALSE)</f>
        <v>102</v>
      </c>
      <c r="Z87">
        <f>VLOOKUP($B87,'Place of Foreign Born'!$B:$AG,4,FALSE)</f>
        <v>50</v>
      </c>
      <c r="AA87">
        <f>VLOOKUP($B87,'Place of Foreign Born'!$B:$AG,5,FALSE)</f>
        <v>12</v>
      </c>
      <c r="AB87">
        <f>VLOOKUP($B87,'Place of Foreign Born'!$B:$AG,6,FALSE)</f>
        <v>24</v>
      </c>
      <c r="AC87">
        <f>VLOOKUP($B87,'Place of Foreign Born'!$B:$AG,7,FALSE)</f>
        <v>0</v>
      </c>
      <c r="AD87">
        <f>VLOOKUP($B87,'Place of Foreign Born'!$B:$AG,8,FALSE)</f>
        <v>14</v>
      </c>
      <c r="AE87">
        <f>VLOOKUP($B87,'Place of Foreign Born'!$B:$AG,9,FALSE)</f>
        <v>0</v>
      </c>
      <c r="AF87" s="1">
        <f t="shared" si="13"/>
        <v>0.49019607843137253</v>
      </c>
      <c r="AG87">
        <f>VLOOKUP($B87,'Place of Foreign Born'!$B:$AG,10,FALSE)</f>
        <v>22</v>
      </c>
      <c r="AH87">
        <f>VLOOKUP($B87,'Place of Foreign Born'!$B:$AG,11,FALSE)</f>
        <v>0</v>
      </c>
      <c r="AI87">
        <f>VLOOKUP($B87,'Place of Foreign Born'!$B:$AG,12,FALSE)</f>
        <v>10</v>
      </c>
      <c r="AJ87">
        <f>VLOOKUP($B87,'Place of Foreign Born'!$B:$AG,13,FALSE)</f>
        <v>12</v>
      </c>
      <c r="AK87">
        <f>VLOOKUP($B87,'Place of Foreign Born'!$B:$AG,14,FALSE)</f>
        <v>0</v>
      </c>
      <c r="AL87">
        <f>VLOOKUP($B87,'Place of Foreign Born'!$B:$AG,15,FALSE)</f>
        <v>0</v>
      </c>
      <c r="AM87" s="1">
        <f t="shared" si="14"/>
        <v>0.21568627450980393</v>
      </c>
      <c r="AN87">
        <f>VLOOKUP($B87,'Place of Foreign Born'!$B:$AG,16,FALSE)</f>
        <v>0</v>
      </c>
      <c r="AO87">
        <f>VLOOKUP($B87,'Place of Foreign Born'!$B:$AG,17,FALSE)</f>
        <v>0</v>
      </c>
      <c r="AP87">
        <f>VLOOKUP($B87,'Place of Foreign Born'!$B:$AG,18,FALSE)</f>
        <v>0</v>
      </c>
      <c r="AQ87">
        <f>VLOOKUP($B87,'Place of Foreign Born'!$B:$AG,19,FALSE)</f>
        <v>0</v>
      </c>
      <c r="AR87">
        <f>VLOOKUP($B87,'Place of Foreign Born'!$B:$AG,20,FALSE)</f>
        <v>0</v>
      </c>
      <c r="AS87">
        <f>VLOOKUP($B87,'Place of Foreign Born'!$B:$AG,21,FALSE)</f>
        <v>0</v>
      </c>
      <c r="AT87">
        <f>VLOOKUP($B87,'Place of Foreign Born'!$B:$AG,22,FALSE)</f>
        <v>0</v>
      </c>
      <c r="AU87" s="1">
        <f t="shared" si="15"/>
        <v>0</v>
      </c>
      <c r="AV87">
        <f>VLOOKUP($B87,'Place of Foreign Born'!$B:$AG,23,FALSE)</f>
        <v>0</v>
      </c>
      <c r="AW87">
        <f>VLOOKUP($B87,'Place of Foreign Born'!$B:$AG,24,FALSE)</f>
        <v>0</v>
      </c>
      <c r="AX87">
        <f>VLOOKUP($B87,'Place of Foreign Born'!$B:$AG,25,FALSE)</f>
        <v>0</v>
      </c>
      <c r="AY87">
        <f>VLOOKUP($B87,'Place of Foreign Born'!$B:$AG,26,FALSE)</f>
        <v>0</v>
      </c>
      <c r="AZ87" s="1">
        <f t="shared" si="16"/>
        <v>0</v>
      </c>
      <c r="BA87">
        <f>VLOOKUP($B87,'Place of Foreign Born'!$B:$AG,27,FALSE)</f>
        <v>30</v>
      </c>
      <c r="BB87">
        <f>VLOOKUP($B87,'Place of Foreign Born'!$B:$AG,28,FALSE)</f>
        <v>30</v>
      </c>
      <c r="BC87">
        <f>VLOOKUP($B87,'Place of Foreign Born'!$B:$AG,29,FALSE)</f>
        <v>0</v>
      </c>
      <c r="BD87">
        <f>VLOOKUP($B87,'Place of Foreign Born'!$B:$AG,30,FALSE)</f>
        <v>0</v>
      </c>
      <c r="BE87">
        <f>VLOOKUP($B87,'Place of Foreign Born'!$B:$AG,31,FALSE)</f>
        <v>30</v>
      </c>
      <c r="BF87">
        <f>VLOOKUP($B87,'Place of Foreign Born'!$B:$AG,32,FALSE)</f>
        <v>0</v>
      </c>
      <c r="BG87" s="1">
        <f t="shared" si="17"/>
        <v>0.29411764705882354</v>
      </c>
    </row>
    <row r="88" spans="1:59" x14ac:dyDescent="0.25">
      <c r="A88" t="str">
        <f>VLOOKUP(B88,'List of ZIP Codes'!$A:$C,2,FALSE)</f>
        <v>Suffolk</v>
      </c>
      <c r="B88">
        <v>11740</v>
      </c>
      <c r="C88">
        <f>VLOOKUP(B88,'Total Population'!$B:$D,3,FALSE)</f>
        <v>9507</v>
      </c>
      <c r="D88" s="1">
        <f>VLOOKUP(B88,Race!$B:$Q,5,FALSE)</f>
        <v>0.85021563058798777</v>
      </c>
      <c r="E88" s="1">
        <f>VLOOKUP(B88,Race!$B:$Q,7,FALSE)</f>
        <v>7.7101083412222576E-2</v>
      </c>
      <c r="F88" s="1">
        <f>VLOOKUP(B88,Race!$B:$Q,9,FALSE)</f>
        <v>0</v>
      </c>
      <c r="G88" s="1">
        <f>VLOOKUP(B88,Race!$B:$Q,11,FALSE)</f>
        <v>4.1127590196697171E-2</v>
      </c>
      <c r="H88" s="1">
        <f>VLOOKUP(B88,Race!$B:$Q,13,FALSE)</f>
        <v>0</v>
      </c>
      <c r="I88" s="1">
        <f>VLOOKUP(B88,Race!$B:$Q,16,FALSE)</f>
        <v>3.1555695803092455E-2</v>
      </c>
      <c r="J88" s="27">
        <f>VLOOKUP(B88,Ethnicity!$B:$H,5,FALSE)</f>
        <v>0.93930787840538554</v>
      </c>
      <c r="K88" s="1">
        <f>VLOOKUP(B88,Ethnicity!$B:$H,7,FALSE)</f>
        <v>6.0692121594614491E-2</v>
      </c>
      <c r="L88" s="44">
        <f>VLOOKUP($B88,'Median Age'!$B:$F,3,FALSE)</f>
        <v>44</v>
      </c>
      <c r="M88" s="44">
        <f>VLOOKUP($B88,'Median Age'!$B:$F,4,FALSE)</f>
        <v>42.8</v>
      </c>
      <c r="N88" s="44">
        <f>VLOOKUP($B88,'Median Age'!$B:$F,5,FALSE)</f>
        <v>45</v>
      </c>
      <c r="O88" s="1">
        <f>VLOOKUP($B88,Education!$B:$F,3,FALSE)</f>
        <v>0.94900000000000007</v>
      </c>
      <c r="P88" s="1">
        <f>VLOOKUP($B88,Education!$B:$F,4,FALSE)</f>
        <v>5.0999999999999934E-2</v>
      </c>
      <c r="Q88" s="1">
        <f>(VLOOKUP(B88,Language!$B:$E,4,FALSE)/VLOOKUP(B88,Language!$B:$E,3,FALSE))</f>
        <v>0.87532981530343013</v>
      </c>
      <c r="R88" t="str">
        <f>VLOOKUP(B88,Language!$AT:$AV,3,FALSE)</f>
        <v>Spanish or Spanish Creole</v>
      </c>
      <c r="S88" s="27">
        <f t="shared" si="12"/>
        <v>0.12467018469656987</v>
      </c>
      <c r="T88" s="33">
        <f>VLOOKUP(B88,Employment!$B:$E,4,FALSE)</f>
        <v>7.2999999999999995E-2</v>
      </c>
      <c r="U88" s="33">
        <f>VLOOKUP(B88,Poverty!$B:$E,4,FALSE)</f>
        <v>3.3000000000000002E-2</v>
      </c>
      <c r="V88" s="33">
        <f>VLOOKUP(B88,'Public Assistance'!$B:$F,5,FALSE)</f>
        <v>8.5362188157499255E-2</v>
      </c>
      <c r="W88" s="21">
        <f>VLOOKUP(B88,'Median Income'!$B:$E,4,FALSE)</f>
        <v>92708</v>
      </c>
      <c r="X88" s="1">
        <f>VLOOKUP(B88,'Foreign Born'!$A:$E,5,FALSE)</f>
        <v>0.13263910802566531</v>
      </c>
      <c r="Y88">
        <f>VLOOKUP($B88,'Place of Foreign Born'!$B:$AG,3,FALSE)</f>
        <v>1261</v>
      </c>
      <c r="Z88">
        <f>VLOOKUP($B88,'Place of Foreign Born'!$B:$AG,4,FALSE)</f>
        <v>302</v>
      </c>
      <c r="AA88">
        <f>VLOOKUP($B88,'Place of Foreign Born'!$B:$AG,5,FALSE)</f>
        <v>78</v>
      </c>
      <c r="AB88">
        <f>VLOOKUP($B88,'Place of Foreign Born'!$B:$AG,6,FALSE)</f>
        <v>26</v>
      </c>
      <c r="AC88">
        <f>VLOOKUP($B88,'Place of Foreign Born'!$B:$AG,7,FALSE)</f>
        <v>104</v>
      </c>
      <c r="AD88">
        <f>VLOOKUP($B88,'Place of Foreign Born'!$B:$AG,8,FALSE)</f>
        <v>94</v>
      </c>
      <c r="AE88">
        <f>VLOOKUP($B88,'Place of Foreign Born'!$B:$AG,9,FALSE)</f>
        <v>0</v>
      </c>
      <c r="AF88" s="1">
        <f t="shared" si="13"/>
        <v>0.23949246629659002</v>
      </c>
      <c r="AG88">
        <f>VLOOKUP($B88,'Place of Foreign Born'!$B:$AG,10,FALSE)</f>
        <v>376</v>
      </c>
      <c r="AH88">
        <f>VLOOKUP($B88,'Place of Foreign Born'!$B:$AG,11,FALSE)</f>
        <v>71</v>
      </c>
      <c r="AI88">
        <f>VLOOKUP($B88,'Place of Foreign Born'!$B:$AG,12,FALSE)</f>
        <v>265</v>
      </c>
      <c r="AJ88">
        <f>VLOOKUP($B88,'Place of Foreign Born'!$B:$AG,13,FALSE)</f>
        <v>32</v>
      </c>
      <c r="AK88">
        <f>VLOOKUP($B88,'Place of Foreign Born'!$B:$AG,14,FALSE)</f>
        <v>8</v>
      </c>
      <c r="AL88">
        <f>VLOOKUP($B88,'Place of Foreign Born'!$B:$AG,15,FALSE)</f>
        <v>0</v>
      </c>
      <c r="AM88" s="1">
        <f t="shared" si="14"/>
        <v>0.29817605075337034</v>
      </c>
      <c r="AN88">
        <f>VLOOKUP($B88,'Place of Foreign Born'!$B:$AG,16,FALSE)</f>
        <v>92</v>
      </c>
      <c r="AO88">
        <f>VLOOKUP($B88,'Place of Foreign Born'!$B:$AG,17,FALSE)</f>
        <v>30</v>
      </c>
      <c r="AP88">
        <f>VLOOKUP($B88,'Place of Foreign Born'!$B:$AG,18,FALSE)</f>
        <v>0</v>
      </c>
      <c r="AQ88">
        <f>VLOOKUP($B88,'Place of Foreign Born'!$B:$AG,19,FALSE)</f>
        <v>22</v>
      </c>
      <c r="AR88">
        <f>VLOOKUP($B88,'Place of Foreign Born'!$B:$AG,20,FALSE)</f>
        <v>0</v>
      </c>
      <c r="AS88">
        <f>VLOOKUP($B88,'Place of Foreign Born'!$B:$AG,21,FALSE)</f>
        <v>40</v>
      </c>
      <c r="AT88">
        <f>VLOOKUP($B88,'Place of Foreign Born'!$B:$AG,22,FALSE)</f>
        <v>0</v>
      </c>
      <c r="AU88" s="1">
        <f t="shared" si="15"/>
        <v>7.2957969865186365E-2</v>
      </c>
      <c r="AV88">
        <f>VLOOKUP($B88,'Place of Foreign Born'!$B:$AG,23,FALSE)</f>
        <v>0</v>
      </c>
      <c r="AW88">
        <f>VLOOKUP($B88,'Place of Foreign Born'!$B:$AG,24,FALSE)</f>
        <v>0</v>
      </c>
      <c r="AX88">
        <f>VLOOKUP($B88,'Place of Foreign Born'!$B:$AG,25,FALSE)</f>
        <v>0</v>
      </c>
      <c r="AY88">
        <f>VLOOKUP($B88,'Place of Foreign Born'!$B:$AG,26,FALSE)</f>
        <v>0</v>
      </c>
      <c r="AZ88" s="1">
        <f t="shared" si="16"/>
        <v>0</v>
      </c>
      <c r="BA88">
        <f>VLOOKUP($B88,'Place of Foreign Born'!$B:$AG,27,FALSE)</f>
        <v>491</v>
      </c>
      <c r="BB88">
        <f>VLOOKUP($B88,'Place of Foreign Born'!$B:$AG,28,FALSE)</f>
        <v>463</v>
      </c>
      <c r="BC88">
        <f>VLOOKUP($B88,'Place of Foreign Born'!$B:$AG,29,FALSE)</f>
        <v>248</v>
      </c>
      <c r="BD88">
        <f>VLOOKUP($B88,'Place of Foreign Born'!$B:$AG,30,FALSE)</f>
        <v>102</v>
      </c>
      <c r="BE88">
        <f>VLOOKUP($B88,'Place of Foreign Born'!$B:$AG,31,FALSE)</f>
        <v>113</v>
      </c>
      <c r="BF88">
        <f>VLOOKUP($B88,'Place of Foreign Born'!$B:$AG,32,FALSE)</f>
        <v>28</v>
      </c>
      <c r="BG88" s="1">
        <f t="shared" si="17"/>
        <v>0.3893735130848533</v>
      </c>
    </row>
    <row r="89" spans="1:59" x14ac:dyDescent="0.25">
      <c r="A89" t="str">
        <f>VLOOKUP(B89,'List of ZIP Codes'!$A:$C,2,FALSE)</f>
        <v>Suffolk</v>
      </c>
      <c r="B89">
        <v>11741</v>
      </c>
      <c r="C89">
        <f>VLOOKUP(B89,'Total Population'!$B:$D,3,FALSE)</f>
        <v>28651</v>
      </c>
      <c r="D89" s="1">
        <f>VLOOKUP(B89,Race!$B:$Q,5,FALSE)</f>
        <v>0.91466266447942479</v>
      </c>
      <c r="E89" s="1">
        <f>VLOOKUP(B89,Race!$B:$Q,7,FALSE)</f>
        <v>1.3542284737007434E-2</v>
      </c>
      <c r="F89" s="1">
        <f>VLOOKUP(B89,Race!$B:$Q,9,FALSE)</f>
        <v>2.7922236571149351E-4</v>
      </c>
      <c r="G89" s="1">
        <f>VLOOKUP(B89,Race!$B:$Q,11,FALSE)</f>
        <v>3.1272904959687271E-2</v>
      </c>
      <c r="H89" s="1">
        <f>VLOOKUP(B89,Race!$B:$Q,13,FALSE)</f>
        <v>1.2565006457017206E-3</v>
      </c>
      <c r="I89" s="1">
        <f>VLOOKUP(B89,Race!$B:$Q,16,FALSE)</f>
        <v>3.8986422812467281E-2</v>
      </c>
      <c r="J89" s="27">
        <f>VLOOKUP(B89,Ethnicity!$B:$H,5,FALSE)</f>
        <v>0.88122578618547343</v>
      </c>
      <c r="K89" s="1">
        <f>VLOOKUP(B89,Ethnicity!$B:$H,7,FALSE)</f>
        <v>0.11877421381452655</v>
      </c>
      <c r="L89" s="44">
        <f>VLOOKUP($B89,'Median Age'!$B:$F,3,FALSE)</f>
        <v>41</v>
      </c>
      <c r="M89" s="44">
        <f>VLOOKUP($B89,'Median Age'!$B:$F,4,FALSE)</f>
        <v>40.4</v>
      </c>
      <c r="N89" s="44">
        <f>VLOOKUP($B89,'Median Age'!$B:$F,5,FALSE)</f>
        <v>41.6</v>
      </c>
      <c r="O89" s="1">
        <f>VLOOKUP($B89,Education!$B:$F,3,FALSE)</f>
        <v>0.93400000000000005</v>
      </c>
      <c r="P89" s="1">
        <f>VLOOKUP($B89,Education!$B:$F,4,FALSE)</f>
        <v>6.5999999999999948E-2</v>
      </c>
      <c r="Q89" s="1">
        <f>(VLOOKUP(B89,Language!$B:$E,4,FALSE)/VLOOKUP(B89,Language!$B:$E,3,FALSE))</f>
        <v>0.89010146726038397</v>
      </c>
      <c r="R89" t="str">
        <f>VLOOKUP(B89,Language!$AT:$AV,3,FALSE)</f>
        <v>Spanish or Spanish Creole</v>
      </c>
      <c r="S89" s="27">
        <f t="shared" si="12"/>
        <v>0.10989853273961603</v>
      </c>
      <c r="T89" s="33">
        <f>VLOOKUP(B89,Employment!$B:$E,4,FALSE)</f>
        <v>6.9000000000000006E-2</v>
      </c>
      <c r="U89" s="33">
        <f>VLOOKUP(B89,Poverty!$B:$E,4,FALSE)</f>
        <v>2.7999999999999997E-2</v>
      </c>
      <c r="V89" s="33">
        <f>VLOOKUP(B89,'Public Assistance'!$B:$F,5,FALSE)</f>
        <v>4.5522868799656432E-2</v>
      </c>
      <c r="W89" s="21">
        <f>VLOOKUP(B89,'Median Income'!$B:$E,4,FALSE)</f>
        <v>97017</v>
      </c>
      <c r="X89" s="1">
        <f>VLOOKUP(B89,'Foreign Born'!$A:$E,5,FALSE)</f>
        <v>6.6105895082196081E-2</v>
      </c>
      <c r="Y89">
        <f>VLOOKUP($B89,'Place of Foreign Born'!$B:$AG,3,FALSE)</f>
        <v>1894</v>
      </c>
      <c r="Z89">
        <f>VLOOKUP($B89,'Place of Foreign Born'!$B:$AG,4,FALSE)</f>
        <v>531</v>
      </c>
      <c r="AA89">
        <f>VLOOKUP($B89,'Place of Foreign Born'!$B:$AG,5,FALSE)</f>
        <v>75</v>
      </c>
      <c r="AB89">
        <f>VLOOKUP($B89,'Place of Foreign Born'!$B:$AG,6,FALSE)</f>
        <v>90</v>
      </c>
      <c r="AC89">
        <f>VLOOKUP($B89,'Place of Foreign Born'!$B:$AG,7,FALSE)</f>
        <v>177</v>
      </c>
      <c r="AD89">
        <f>VLOOKUP($B89,'Place of Foreign Born'!$B:$AG,8,FALSE)</f>
        <v>189</v>
      </c>
      <c r="AE89">
        <f>VLOOKUP($B89,'Place of Foreign Born'!$B:$AG,9,FALSE)</f>
        <v>0</v>
      </c>
      <c r="AF89" s="1">
        <f t="shared" si="13"/>
        <v>0.28035902851108763</v>
      </c>
      <c r="AG89">
        <f>VLOOKUP($B89,'Place of Foreign Born'!$B:$AG,10,FALSE)</f>
        <v>807</v>
      </c>
      <c r="AH89">
        <f>VLOOKUP($B89,'Place of Foreign Born'!$B:$AG,11,FALSE)</f>
        <v>161</v>
      </c>
      <c r="AI89">
        <f>VLOOKUP($B89,'Place of Foreign Born'!$B:$AG,12,FALSE)</f>
        <v>307</v>
      </c>
      <c r="AJ89">
        <f>VLOOKUP($B89,'Place of Foreign Born'!$B:$AG,13,FALSE)</f>
        <v>158</v>
      </c>
      <c r="AK89">
        <f>VLOOKUP($B89,'Place of Foreign Born'!$B:$AG,14,FALSE)</f>
        <v>181</v>
      </c>
      <c r="AL89">
        <f>VLOOKUP($B89,'Place of Foreign Born'!$B:$AG,15,FALSE)</f>
        <v>0</v>
      </c>
      <c r="AM89" s="1">
        <f t="shared" si="14"/>
        <v>0.42608236536430832</v>
      </c>
      <c r="AN89">
        <f>VLOOKUP($B89,'Place of Foreign Born'!$B:$AG,16,FALSE)</f>
        <v>42</v>
      </c>
      <c r="AO89">
        <f>VLOOKUP($B89,'Place of Foreign Born'!$B:$AG,17,FALSE)</f>
        <v>0</v>
      </c>
      <c r="AP89">
        <f>VLOOKUP($B89,'Place of Foreign Born'!$B:$AG,18,FALSE)</f>
        <v>0</v>
      </c>
      <c r="AQ89">
        <f>VLOOKUP($B89,'Place of Foreign Born'!$B:$AG,19,FALSE)</f>
        <v>19</v>
      </c>
      <c r="AR89">
        <f>VLOOKUP($B89,'Place of Foreign Born'!$B:$AG,20,FALSE)</f>
        <v>0</v>
      </c>
      <c r="AS89">
        <f>VLOOKUP($B89,'Place of Foreign Born'!$B:$AG,21,FALSE)</f>
        <v>23</v>
      </c>
      <c r="AT89">
        <f>VLOOKUP($B89,'Place of Foreign Born'!$B:$AG,22,FALSE)</f>
        <v>0</v>
      </c>
      <c r="AU89" s="1">
        <f t="shared" si="15"/>
        <v>2.2175290390707498E-2</v>
      </c>
      <c r="AV89">
        <f>VLOOKUP($B89,'Place of Foreign Born'!$B:$AG,23,FALSE)</f>
        <v>0</v>
      </c>
      <c r="AW89">
        <f>VLOOKUP($B89,'Place of Foreign Born'!$B:$AG,24,FALSE)</f>
        <v>0</v>
      </c>
      <c r="AX89">
        <f>VLOOKUP($B89,'Place of Foreign Born'!$B:$AG,25,FALSE)</f>
        <v>0</v>
      </c>
      <c r="AY89">
        <f>VLOOKUP($B89,'Place of Foreign Born'!$B:$AG,26,FALSE)</f>
        <v>0</v>
      </c>
      <c r="AZ89" s="1">
        <f t="shared" si="16"/>
        <v>0</v>
      </c>
      <c r="BA89">
        <f>VLOOKUP($B89,'Place of Foreign Born'!$B:$AG,27,FALSE)</f>
        <v>514</v>
      </c>
      <c r="BB89">
        <f>VLOOKUP($B89,'Place of Foreign Born'!$B:$AG,28,FALSE)</f>
        <v>474</v>
      </c>
      <c r="BC89">
        <f>VLOOKUP($B89,'Place of Foreign Born'!$B:$AG,29,FALSE)</f>
        <v>213</v>
      </c>
      <c r="BD89">
        <f>VLOOKUP($B89,'Place of Foreign Born'!$B:$AG,30,FALSE)</f>
        <v>51</v>
      </c>
      <c r="BE89">
        <f>VLOOKUP($B89,'Place of Foreign Born'!$B:$AG,31,FALSE)</f>
        <v>210</v>
      </c>
      <c r="BF89">
        <f>VLOOKUP($B89,'Place of Foreign Born'!$B:$AG,32,FALSE)</f>
        <v>40</v>
      </c>
      <c r="BG89" s="1">
        <f t="shared" si="17"/>
        <v>0.27138331573389651</v>
      </c>
    </row>
    <row r="90" spans="1:59" x14ac:dyDescent="0.25">
      <c r="A90" t="str">
        <f>VLOOKUP(B90,'List of ZIP Codes'!$A:$C,2,FALSE)</f>
        <v>Suffolk</v>
      </c>
      <c r="B90">
        <v>11742</v>
      </c>
      <c r="C90">
        <f>VLOOKUP(B90,'Total Population'!$B:$D,3,FALSE)</f>
        <v>13229</v>
      </c>
      <c r="D90" s="1">
        <f>VLOOKUP(B90,Race!$B:$Q,5,FALSE)</f>
        <v>0.91412805200695446</v>
      </c>
      <c r="E90" s="1">
        <f>VLOOKUP(B90,Race!$B:$Q,7,FALSE)</f>
        <v>3.6057147176657346E-2</v>
      </c>
      <c r="F90" s="1">
        <f>VLOOKUP(B90,Race!$B:$Q,9,FALSE)</f>
        <v>9.8268954569506392E-4</v>
      </c>
      <c r="G90" s="1">
        <f>VLOOKUP(B90,Race!$B:$Q,11,FALSE)</f>
        <v>3.0992516441152015E-2</v>
      </c>
      <c r="H90" s="1">
        <f>VLOOKUP(B90,Race!$B:$Q,13,FALSE)</f>
        <v>0</v>
      </c>
      <c r="I90" s="1">
        <f>VLOOKUP(B90,Race!$B:$Q,16,FALSE)</f>
        <v>1.7839594829541158E-2</v>
      </c>
      <c r="J90" s="27">
        <f>VLOOKUP(B90,Ethnicity!$B:$H,5,FALSE)</f>
        <v>0.88721747675561269</v>
      </c>
      <c r="K90" s="1">
        <f>VLOOKUP(B90,Ethnicity!$B:$H,7,FALSE)</f>
        <v>0.11278252324438733</v>
      </c>
      <c r="L90" s="44">
        <f>VLOOKUP($B90,'Median Age'!$B:$F,3,FALSE)</f>
        <v>40</v>
      </c>
      <c r="M90" s="44">
        <f>VLOOKUP($B90,'Median Age'!$B:$F,4,FALSE)</f>
        <v>37.6</v>
      </c>
      <c r="N90" s="44">
        <f>VLOOKUP($B90,'Median Age'!$B:$F,5,FALSE)</f>
        <v>41.2</v>
      </c>
      <c r="O90" s="1">
        <f>VLOOKUP($B90,Education!$B:$F,3,FALSE)</f>
        <v>0.94499999999999995</v>
      </c>
      <c r="P90" s="1">
        <f>VLOOKUP($B90,Education!$B:$F,4,FALSE)</f>
        <v>5.5000000000000049E-2</v>
      </c>
      <c r="Q90" s="1">
        <f>(VLOOKUP(B90,Language!$B:$E,4,FALSE)/VLOOKUP(B90,Language!$B:$E,3,FALSE))</f>
        <v>0.83745071215900857</v>
      </c>
      <c r="R90" t="str">
        <f>VLOOKUP(B90,Language!$AT:$AV,3,FALSE)</f>
        <v>Spanish or Spanish Creole</v>
      </c>
      <c r="S90" s="27">
        <f t="shared" si="12"/>
        <v>0.16254928784099143</v>
      </c>
      <c r="T90" s="33">
        <f>VLOOKUP(B90,Employment!$B:$E,4,FALSE)</f>
        <v>5.5999999999999994E-2</v>
      </c>
      <c r="U90" s="33">
        <f>VLOOKUP(B90,Poverty!$B:$E,4,FALSE)</f>
        <v>5.5E-2</v>
      </c>
      <c r="V90" s="33">
        <f>VLOOKUP(B90,'Public Assistance'!$B:$F,5,FALSE)</f>
        <v>2.2440087145969498E-2</v>
      </c>
      <c r="W90" s="21">
        <f>VLOOKUP(B90,'Median Income'!$B:$E,4,FALSE)</f>
        <v>87979</v>
      </c>
      <c r="X90" s="1">
        <f>VLOOKUP(B90,'Foreign Born'!$A:$E,5,FALSE)</f>
        <v>9.3657872855091084E-2</v>
      </c>
      <c r="Y90">
        <f>VLOOKUP($B90,'Place of Foreign Born'!$B:$AG,3,FALSE)</f>
        <v>1239</v>
      </c>
      <c r="Z90">
        <f>VLOOKUP($B90,'Place of Foreign Born'!$B:$AG,4,FALSE)</f>
        <v>423</v>
      </c>
      <c r="AA90">
        <f>VLOOKUP($B90,'Place of Foreign Born'!$B:$AG,5,FALSE)</f>
        <v>33</v>
      </c>
      <c r="AB90">
        <f>VLOOKUP($B90,'Place of Foreign Born'!$B:$AG,6,FALSE)</f>
        <v>60</v>
      </c>
      <c r="AC90">
        <f>VLOOKUP($B90,'Place of Foreign Born'!$B:$AG,7,FALSE)</f>
        <v>143</v>
      </c>
      <c r="AD90">
        <f>VLOOKUP($B90,'Place of Foreign Born'!$B:$AG,8,FALSE)</f>
        <v>187</v>
      </c>
      <c r="AE90">
        <f>VLOOKUP($B90,'Place of Foreign Born'!$B:$AG,9,FALSE)</f>
        <v>0</v>
      </c>
      <c r="AF90" s="1">
        <f t="shared" si="13"/>
        <v>0.34140435835351091</v>
      </c>
      <c r="AG90">
        <f>VLOOKUP($B90,'Place of Foreign Born'!$B:$AG,10,FALSE)</f>
        <v>294</v>
      </c>
      <c r="AH90">
        <f>VLOOKUP($B90,'Place of Foreign Born'!$B:$AG,11,FALSE)</f>
        <v>136</v>
      </c>
      <c r="AI90">
        <f>VLOOKUP($B90,'Place of Foreign Born'!$B:$AG,12,FALSE)</f>
        <v>88</v>
      </c>
      <c r="AJ90">
        <f>VLOOKUP($B90,'Place of Foreign Born'!$B:$AG,13,FALSE)</f>
        <v>33</v>
      </c>
      <c r="AK90">
        <f>VLOOKUP($B90,'Place of Foreign Born'!$B:$AG,14,FALSE)</f>
        <v>37</v>
      </c>
      <c r="AL90">
        <f>VLOOKUP($B90,'Place of Foreign Born'!$B:$AG,15,FALSE)</f>
        <v>0</v>
      </c>
      <c r="AM90" s="1">
        <f t="shared" si="14"/>
        <v>0.23728813559322035</v>
      </c>
      <c r="AN90">
        <f>VLOOKUP($B90,'Place of Foreign Born'!$B:$AG,16,FALSE)</f>
        <v>35</v>
      </c>
      <c r="AO90">
        <f>VLOOKUP($B90,'Place of Foreign Born'!$B:$AG,17,FALSE)</f>
        <v>0</v>
      </c>
      <c r="AP90">
        <f>VLOOKUP($B90,'Place of Foreign Born'!$B:$AG,18,FALSE)</f>
        <v>0</v>
      </c>
      <c r="AQ90">
        <f>VLOOKUP($B90,'Place of Foreign Born'!$B:$AG,19,FALSE)</f>
        <v>26</v>
      </c>
      <c r="AR90">
        <f>VLOOKUP($B90,'Place of Foreign Born'!$B:$AG,20,FALSE)</f>
        <v>0</v>
      </c>
      <c r="AS90">
        <f>VLOOKUP($B90,'Place of Foreign Born'!$B:$AG,21,FALSE)</f>
        <v>9</v>
      </c>
      <c r="AT90">
        <f>VLOOKUP($B90,'Place of Foreign Born'!$B:$AG,22,FALSE)</f>
        <v>0</v>
      </c>
      <c r="AU90" s="1">
        <f t="shared" si="15"/>
        <v>2.8248587570621469E-2</v>
      </c>
      <c r="AV90">
        <f>VLOOKUP($B90,'Place of Foreign Born'!$B:$AG,23,FALSE)</f>
        <v>0</v>
      </c>
      <c r="AW90">
        <f>VLOOKUP($B90,'Place of Foreign Born'!$B:$AG,24,FALSE)</f>
        <v>0</v>
      </c>
      <c r="AX90">
        <f>VLOOKUP($B90,'Place of Foreign Born'!$B:$AG,25,FALSE)</f>
        <v>0</v>
      </c>
      <c r="AY90">
        <f>VLOOKUP($B90,'Place of Foreign Born'!$B:$AG,26,FALSE)</f>
        <v>0</v>
      </c>
      <c r="AZ90" s="1">
        <f t="shared" si="16"/>
        <v>0</v>
      </c>
      <c r="BA90">
        <f>VLOOKUP($B90,'Place of Foreign Born'!$B:$AG,27,FALSE)</f>
        <v>487</v>
      </c>
      <c r="BB90">
        <f>VLOOKUP($B90,'Place of Foreign Born'!$B:$AG,28,FALSE)</f>
        <v>470</v>
      </c>
      <c r="BC90">
        <f>VLOOKUP($B90,'Place of Foreign Born'!$B:$AG,29,FALSE)</f>
        <v>103</v>
      </c>
      <c r="BD90">
        <f>VLOOKUP($B90,'Place of Foreign Born'!$B:$AG,30,FALSE)</f>
        <v>153</v>
      </c>
      <c r="BE90">
        <f>VLOOKUP($B90,'Place of Foreign Born'!$B:$AG,31,FALSE)</f>
        <v>214</v>
      </c>
      <c r="BF90">
        <f>VLOOKUP($B90,'Place of Foreign Born'!$B:$AG,32,FALSE)</f>
        <v>17</v>
      </c>
      <c r="BG90" s="1">
        <f t="shared" si="17"/>
        <v>0.39305891848264729</v>
      </c>
    </row>
    <row r="91" spans="1:59" x14ac:dyDescent="0.25">
      <c r="A91" t="str">
        <f>VLOOKUP(B91,'List of ZIP Codes'!$A:$C,2,FALSE)</f>
        <v>Suffolk</v>
      </c>
      <c r="B91">
        <v>11743</v>
      </c>
      <c r="C91">
        <f>VLOOKUP(B91,'Total Population'!$B:$D,3,FALSE)</f>
        <v>43533</v>
      </c>
      <c r="D91" s="1">
        <f>VLOOKUP(B91,Race!$B:$Q,5,FALSE)</f>
        <v>0.84225759768451525</v>
      </c>
      <c r="E91" s="1">
        <f>VLOOKUP(B91,Race!$B:$Q,7,FALSE)</f>
        <v>6.8844324994831507E-2</v>
      </c>
      <c r="F91" s="1">
        <f>VLOOKUP(B91,Race!$B:$Q,9,FALSE)</f>
        <v>1.0336985734959686E-3</v>
      </c>
      <c r="G91" s="1">
        <f>VLOOKUP(B91,Race!$B:$Q,11,FALSE)</f>
        <v>3.2205453334252176E-2</v>
      </c>
      <c r="H91" s="1">
        <f>VLOOKUP(B91,Race!$B:$Q,13,FALSE)</f>
        <v>0</v>
      </c>
      <c r="I91" s="1">
        <f>VLOOKUP(B91,Race!$B:$Q,16,FALSE)</f>
        <v>5.5658925412905152E-2</v>
      </c>
      <c r="J91" s="27">
        <f>VLOOKUP(B91,Ethnicity!$B:$H,5,FALSE)</f>
        <v>0.90409574345898513</v>
      </c>
      <c r="K91" s="1">
        <f>VLOOKUP(B91,Ethnicity!$B:$H,7,FALSE)</f>
        <v>9.5904256541014865E-2</v>
      </c>
      <c r="L91" s="44">
        <f>VLOOKUP($B91,'Median Age'!$B:$F,3,FALSE)</f>
        <v>44.4</v>
      </c>
      <c r="M91" s="44">
        <f>VLOOKUP($B91,'Median Age'!$B:$F,4,FALSE)</f>
        <v>44.2</v>
      </c>
      <c r="N91" s="44">
        <f>VLOOKUP($B91,'Median Age'!$B:$F,5,FALSE)</f>
        <v>44.6</v>
      </c>
      <c r="O91" s="1">
        <f>VLOOKUP($B91,Education!$B:$F,3,FALSE)</f>
        <v>0.94099999999999995</v>
      </c>
      <c r="P91" s="1">
        <f>VLOOKUP($B91,Education!$B:$F,4,FALSE)</f>
        <v>5.9000000000000052E-2</v>
      </c>
      <c r="Q91" s="1">
        <f>(VLOOKUP(B91,Language!$B:$E,4,FALSE)/VLOOKUP(B91,Language!$B:$E,3,FALSE))</f>
        <v>0.85203933346250726</v>
      </c>
      <c r="R91" t="str">
        <f>VLOOKUP(B91,Language!$AT:$AV,3,FALSE)</f>
        <v>Spanish or Spanish Creole</v>
      </c>
      <c r="S91" s="27">
        <f t="shared" si="12"/>
        <v>0.14796066653749274</v>
      </c>
      <c r="T91" s="33">
        <f>VLOOKUP(B91,Employment!$B:$E,4,FALSE)</f>
        <v>5.5999999999999994E-2</v>
      </c>
      <c r="U91" s="33">
        <f>VLOOKUP(B91,Poverty!$B:$E,4,FALSE)</f>
        <v>4.8000000000000001E-2</v>
      </c>
      <c r="V91" s="33">
        <f>VLOOKUP(B91,'Public Assistance'!$B:$F,5,FALSE)</f>
        <v>3.4261382246970194E-2</v>
      </c>
      <c r="W91" s="21">
        <f>VLOOKUP(B91,'Median Income'!$B:$E,4,FALSE)</f>
        <v>117654</v>
      </c>
      <c r="X91" s="1">
        <f>VLOOKUP(B91,'Foreign Born'!$A:$E,5,FALSE)</f>
        <v>0.11997794776376541</v>
      </c>
      <c r="Y91">
        <f>VLOOKUP($B91,'Place of Foreign Born'!$B:$AG,3,FALSE)</f>
        <v>5223</v>
      </c>
      <c r="Z91">
        <f>VLOOKUP($B91,'Place of Foreign Born'!$B:$AG,4,FALSE)</f>
        <v>1576</v>
      </c>
      <c r="AA91">
        <f>VLOOKUP($B91,'Place of Foreign Born'!$B:$AG,5,FALSE)</f>
        <v>415</v>
      </c>
      <c r="AB91">
        <f>VLOOKUP($B91,'Place of Foreign Born'!$B:$AG,6,FALSE)</f>
        <v>256</v>
      </c>
      <c r="AC91">
        <f>VLOOKUP($B91,'Place of Foreign Born'!$B:$AG,7,FALSE)</f>
        <v>519</v>
      </c>
      <c r="AD91">
        <f>VLOOKUP($B91,'Place of Foreign Born'!$B:$AG,8,FALSE)</f>
        <v>386</v>
      </c>
      <c r="AE91">
        <f>VLOOKUP($B91,'Place of Foreign Born'!$B:$AG,9,FALSE)</f>
        <v>0</v>
      </c>
      <c r="AF91" s="1">
        <f t="shared" si="13"/>
        <v>0.30174229370093814</v>
      </c>
      <c r="AG91">
        <f>VLOOKUP($B91,'Place of Foreign Born'!$B:$AG,10,FALSE)</f>
        <v>1171</v>
      </c>
      <c r="AH91">
        <f>VLOOKUP($B91,'Place of Foreign Born'!$B:$AG,11,FALSE)</f>
        <v>337</v>
      </c>
      <c r="AI91">
        <f>VLOOKUP($B91,'Place of Foreign Born'!$B:$AG,12,FALSE)</f>
        <v>563</v>
      </c>
      <c r="AJ91">
        <f>VLOOKUP($B91,'Place of Foreign Born'!$B:$AG,13,FALSE)</f>
        <v>64</v>
      </c>
      <c r="AK91">
        <f>VLOOKUP($B91,'Place of Foreign Born'!$B:$AG,14,FALSE)</f>
        <v>207</v>
      </c>
      <c r="AL91">
        <f>VLOOKUP($B91,'Place of Foreign Born'!$B:$AG,15,FALSE)</f>
        <v>0</v>
      </c>
      <c r="AM91" s="1">
        <f t="shared" si="14"/>
        <v>0.22420065096687727</v>
      </c>
      <c r="AN91">
        <f>VLOOKUP($B91,'Place of Foreign Born'!$B:$AG,16,FALSE)</f>
        <v>22</v>
      </c>
      <c r="AO91">
        <f>VLOOKUP($B91,'Place of Foreign Born'!$B:$AG,17,FALSE)</f>
        <v>0</v>
      </c>
      <c r="AP91">
        <f>VLOOKUP($B91,'Place of Foreign Born'!$B:$AG,18,FALSE)</f>
        <v>0</v>
      </c>
      <c r="AQ91">
        <f>VLOOKUP($B91,'Place of Foreign Born'!$B:$AG,19,FALSE)</f>
        <v>17</v>
      </c>
      <c r="AR91">
        <f>VLOOKUP($B91,'Place of Foreign Born'!$B:$AG,20,FALSE)</f>
        <v>0</v>
      </c>
      <c r="AS91">
        <f>VLOOKUP($B91,'Place of Foreign Born'!$B:$AG,21,FALSE)</f>
        <v>5</v>
      </c>
      <c r="AT91">
        <f>VLOOKUP($B91,'Place of Foreign Born'!$B:$AG,22,FALSE)</f>
        <v>0</v>
      </c>
      <c r="AU91" s="1">
        <f t="shared" si="15"/>
        <v>4.2121386176526901E-3</v>
      </c>
      <c r="AV91">
        <f>VLOOKUP($B91,'Place of Foreign Born'!$B:$AG,23,FALSE)</f>
        <v>19</v>
      </c>
      <c r="AW91">
        <f>VLOOKUP($B91,'Place of Foreign Born'!$B:$AG,24,FALSE)</f>
        <v>19</v>
      </c>
      <c r="AX91">
        <f>VLOOKUP($B91,'Place of Foreign Born'!$B:$AG,25,FALSE)</f>
        <v>0</v>
      </c>
      <c r="AY91">
        <f>VLOOKUP($B91,'Place of Foreign Born'!$B:$AG,26,FALSE)</f>
        <v>0</v>
      </c>
      <c r="AZ91" s="1">
        <f t="shared" si="16"/>
        <v>3.6377560788818687E-3</v>
      </c>
      <c r="BA91">
        <f>VLOOKUP($B91,'Place of Foreign Born'!$B:$AG,27,FALSE)</f>
        <v>2435</v>
      </c>
      <c r="BB91">
        <f>VLOOKUP($B91,'Place of Foreign Born'!$B:$AG,28,FALSE)</f>
        <v>2345</v>
      </c>
      <c r="BC91">
        <f>VLOOKUP($B91,'Place of Foreign Born'!$B:$AG,29,FALSE)</f>
        <v>592</v>
      </c>
      <c r="BD91">
        <f>VLOOKUP($B91,'Place of Foreign Born'!$B:$AG,30,FALSE)</f>
        <v>1139</v>
      </c>
      <c r="BE91">
        <f>VLOOKUP($B91,'Place of Foreign Born'!$B:$AG,31,FALSE)</f>
        <v>614</v>
      </c>
      <c r="BF91">
        <f>VLOOKUP($B91,'Place of Foreign Born'!$B:$AG,32,FALSE)</f>
        <v>90</v>
      </c>
      <c r="BG91" s="1">
        <f t="shared" si="17"/>
        <v>0.46620716063564999</v>
      </c>
    </row>
    <row r="92" spans="1:59" x14ac:dyDescent="0.25">
      <c r="A92" t="str">
        <f>VLOOKUP(B92,'List of ZIP Codes'!$A:$C,2,FALSE)</f>
        <v>Suffolk</v>
      </c>
      <c r="B92">
        <v>11746</v>
      </c>
      <c r="C92">
        <f>VLOOKUP(B92,'Total Population'!$B:$D,3,FALSE)</f>
        <v>68580</v>
      </c>
      <c r="D92" s="1">
        <f>VLOOKUP(B92,Race!$B:$Q,5,FALSE)</f>
        <v>0.74683581219014294</v>
      </c>
      <c r="E92" s="1">
        <f>VLOOKUP(B92,Race!$B:$Q,7,FALSE)</f>
        <v>6.2350539515893845E-2</v>
      </c>
      <c r="F92" s="1">
        <f>VLOOKUP(B92,Race!$B:$Q,9,FALSE)</f>
        <v>1.0207057451151939E-3</v>
      </c>
      <c r="G92" s="1">
        <f>VLOOKUP(B92,Race!$B:$Q,11,FALSE)</f>
        <v>6.8795567220764076E-2</v>
      </c>
      <c r="H92" s="1">
        <f>VLOOKUP(B92,Race!$B:$Q,13,FALSE)</f>
        <v>0</v>
      </c>
      <c r="I92" s="1">
        <f>VLOOKUP(B92,Race!$B:$Q,16,FALSE)</f>
        <v>0.12099737532808399</v>
      </c>
      <c r="J92" s="27">
        <f>VLOOKUP(B92,Ethnicity!$B:$H,5,FALSE)</f>
        <v>0.78034412365121031</v>
      </c>
      <c r="K92" s="1">
        <f>VLOOKUP(B92,Ethnicity!$B:$H,7,FALSE)</f>
        <v>0.21965587634878975</v>
      </c>
      <c r="L92" s="44">
        <f>VLOOKUP($B92,'Median Age'!$B:$F,3,FALSE)</f>
        <v>39.5</v>
      </c>
      <c r="M92" s="44">
        <f>VLOOKUP($B92,'Median Age'!$B:$F,4,FALSE)</f>
        <v>38.6</v>
      </c>
      <c r="N92" s="44">
        <f>VLOOKUP($B92,'Median Age'!$B:$F,5,FALSE)</f>
        <v>40.5</v>
      </c>
      <c r="O92" s="1">
        <f>VLOOKUP($B92,Education!$B:$F,3,FALSE)</f>
        <v>0.86199999999999999</v>
      </c>
      <c r="P92" s="1">
        <f>VLOOKUP($B92,Education!$B:$F,4,FALSE)</f>
        <v>0.13800000000000001</v>
      </c>
      <c r="Q92" s="1">
        <f>(VLOOKUP(B92,Language!$B:$E,4,FALSE)/VLOOKUP(B92,Language!$B:$E,3,FALSE))</f>
        <v>0.69981507165973189</v>
      </c>
      <c r="R92" t="str">
        <f>VLOOKUP(B92,Language!$AT:$AV,3,FALSE)</f>
        <v>Spanish or Spanish Creole</v>
      </c>
      <c r="S92" s="27">
        <f t="shared" si="12"/>
        <v>0.30018492834026811</v>
      </c>
      <c r="T92" s="33">
        <f>VLOOKUP(B92,Employment!$B:$E,4,FALSE)</f>
        <v>7.4999999999999997E-2</v>
      </c>
      <c r="U92" s="33">
        <f>VLOOKUP(B92,Poverty!$B:$E,4,FALSE)</f>
        <v>9.5000000000000001E-2</v>
      </c>
      <c r="V92" s="33">
        <f>VLOOKUP(B92,'Public Assistance'!$B:$F,5,FALSE)</f>
        <v>0.06</v>
      </c>
      <c r="W92" s="21">
        <f>VLOOKUP(B92,'Median Income'!$B:$E,4,FALSE)</f>
        <v>97667</v>
      </c>
      <c r="X92" s="1">
        <f>VLOOKUP(B92,'Foreign Born'!$A:$E,5,FALSE)</f>
        <v>0.21624380285797609</v>
      </c>
      <c r="Y92">
        <f>VLOOKUP($B92,'Place of Foreign Born'!$B:$AG,3,FALSE)</f>
        <v>14830</v>
      </c>
      <c r="Z92">
        <f>VLOOKUP($B92,'Place of Foreign Born'!$B:$AG,4,FALSE)</f>
        <v>2024</v>
      </c>
      <c r="AA92">
        <f>VLOOKUP($B92,'Place of Foreign Born'!$B:$AG,5,FALSE)</f>
        <v>307</v>
      </c>
      <c r="AB92">
        <f>VLOOKUP($B92,'Place of Foreign Born'!$B:$AG,6,FALSE)</f>
        <v>368</v>
      </c>
      <c r="AC92">
        <f>VLOOKUP($B92,'Place of Foreign Born'!$B:$AG,7,FALSE)</f>
        <v>797</v>
      </c>
      <c r="AD92">
        <f>VLOOKUP($B92,'Place of Foreign Born'!$B:$AG,8,FALSE)</f>
        <v>535</v>
      </c>
      <c r="AE92">
        <f>VLOOKUP($B92,'Place of Foreign Born'!$B:$AG,9,FALSE)</f>
        <v>17</v>
      </c>
      <c r="AF92" s="1">
        <f t="shared" si="13"/>
        <v>0.13648010788941334</v>
      </c>
      <c r="AG92">
        <f>VLOOKUP($B92,'Place of Foreign Born'!$B:$AG,10,FALSE)</f>
        <v>3703</v>
      </c>
      <c r="AH92">
        <f>VLOOKUP($B92,'Place of Foreign Born'!$B:$AG,11,FALSE)</f>
        <v>927</v>
      </c>
      <c r="AI92">
        <f>VLOOKUP($B92,'Place of Foreign Born'!$B:$AG,12,FALSE)</f>
        <v>2200</v>
      </c>
      <c r="AJ92">
        <f>VLOOKUP($B92,'Place of Foreign Born'!$B:$AG,13,FALSE)</f>
        <v>338</v>
      </c>
      <c r="AK92">
        <f>VLOOKUP($B92,'Place of Foreign Born'!$B:$AG,14,FALSE)</f>
        <v>219</v>
      </c>
      <c r="AL92">
        <f>VLOOKUP($B92,'Place of Foreign Born'!$B:$AG,15,FALSE)</f>
        <v>19</v>
      </c>
      <c r="AM92" s="1">
        <f t="shared" si="14"/>
        <v>0.24969656102494941</v>
      </c>
      <c r="AN92">
        <f>VLOOKUP($B92,'Place of Foreign Born'!$B:$AG,16,FALSE)</f>
        <v>254</v>
      </c>
      <c r="AO92">
        <f>VLOOKUP($B92,'Place of Foreign Born'!$B:$AG,17,FALSE)</f>
        <v>21</v>
      </c>
      <c r="AP92">
        <f>VLOOKUP($B92,'Place of Foreign Born'!$B:$AG,18,FALSE)</f>
        <v>22</v>
      </c>
      <c r="AQ92">
        <f>VLOOKUP($B92,'Place of Foreign Born'!$B:$AG,19,FALSE)</f>
        <v>96</v>
      </c>
      <c r="AR92">
        <f>VLOOKUP($B92,'Place of Foreign Born'!$B:$AG,20,FALSE)</f>
        <v>12</v>
      </c>
      <c r="AS92">
        <f>VLOOKUP($B92,'Place of Foreign Born'!$B:$AG,21,FALSE)</f>
        <v>103</v>
      </c>
      <c r="AT92">
        <f>VLOOKUP($B92,'Place of Foreign Born'!$B:$AG,22,FALSE)</f>
        <v>0</v>
      </c>
      <c r="AU92" s="1">
        <f t="shared" si="15"/>
        <v>1.7127444369521242E-2</v>
      </c>
      <c r="AV92">
        <f>VLOOKUP($B92,'Place of Foreign Born'!$B:$AG,23,FALSE)</f>
        <v>6</v>
      </c>
      <c r="AW92">
        <f>VLOOKUP($B92,'Place of Foreign Born'!$B:$AG,24,FALSE)</f>
        <v>6</v>
      </c>
      <c r="AX92">
        <f>VLOOKUP($B92,'Place of Foreign Born'!$B:$AG,25,FALSE)</f>
        <v>0</v>
      </c>
      <c r="AY92">
        <f>VLOOKUP($B92,'Place of Foreign Born'!$B:$AG,26,FALSE)</f>
        <v>0</v>
      </c>
      <c r="AZ92" s="1">
        <f t="shared" si="16"/>
        <v>4.0458530006743087E-4</v>
      </c>
      <c r="BA92">
        <f>VLOOKUP($B92,'Place of Foreign Born'!$B:$AG,27,FALSE)</f>
        <v>8843</v>
      </c>
      <c r="BB92">
        <f>VLOOKUP($B92,'Place of Foreign Born'!$B:$AG,28,FALSE)</f>
        <v>8522</v>
      </c>
      <c r="BC92">
        <f>VLOOKUP($B92,'Place of Foreign Born'!$B:$AG,29,FALSE)</f>
        <v>1239</v>
      </c>
      <c r="BD92">
        <f>VLOOKUP($B92,'Place of Foreign Born'!$B:$AG,30,FALSE)</f>
        <v>5948</v>
      </c>
      <c r="BE92">
        <f>VLOOKUP($B92,'Place of Foreign Born'!$B:$AG,31,FALSE)</f>
        <v>1335</v>
      </c>
      <c r="BF92">
        <f>VLOOKUP($B92,'Place of Foreign Born'!$B:$AG,32,FALSE)</f>
        <v>321</v>
      </c>
      <c r="BG92" s="1">
        <f t="shared" si="17"/>
        <v>0.59629130141604858</v>
      </c>
    </row>
    <row r="93" spans="1:59" x14ac:dyDescent="0.25">
      <c r="A93" t="str">
        <f>VLOOKUP(B93,'List of ZIP Codes'!$A:$C,2,FALSE)</f>
        <v>Suffolk</v>
      </c>
      <c r="B93">
        <v>11747</v>
      </c>
      <c r="C93">
        <f>VLOOKUP(B93,'Total Population'!$B:$D,3,FALSE)</f>
        <v>19793</v>
      </c>
      <c r="D93" s="1">
        <f>VLOOKUP(B93,Race!$B:$Q,5,FALSE)</f>
        <v>0.85090688627292477</v>
      </c>
      <c r="E93" s="1">
        <f>VLOOKUP(B93,Race!$B:$Q,7,FALSE)</f>
        <v>4.7188399939372502E-2</v>
      </c>
      <c r="F93" s="1">
        <f>VLOOKUP(B93,Race!$B:$Q,9,FALSE)</f>
        <v>0</v>
      </c>
      <c r="G93" s="1">
        <f>VLOOKUP(B93,Race!$B:$Q,11,FALSE)</f>
        <v>7.5279139089577118E-2</v>
      </c>
      <c r="H93" s="1">
        <f>VLOOKUP(B93,Race!$B:$Q,13,FALSE)</f>
        <v>0</v>
      </c>
      <c r="I93" s="1">
        <f>VLOOKUP(B93,Race!$B:$Q,16,FALSE)</f>
        <v>2.6625574698125602E-2</v>
      </c>
      <c r="J93" s="27">
        <f>VLOOKUP(B93,Ethnicity!$B:$H,5,FALSE)</f>
        <v>0.94442479664527867</v>
      </c>
      <c r="K93" s="1">
        <f>VLOOKUP(B93,Ethnicity!$B:$H,7,FALSE)</f>
        <v>5.5575203354721367E-2</v>
      </c>
      <c r="L93" s="44">
        <f>VLOOKUP($B93,'Median Age'!$B:$F,3,FALSE)</f>
        <v>47.4</v>
      </c>
      <c r="M93" s="44">
        <f>VLOOKUP($B93,'Median Age'!$B:$F,4,FALSE)</f>
        <v>44.9</v>
      </c>
      <c r="N93" s="44">
        <f>VLOOKUP($B93,'Median Age'!$B:$F,5,FALSE)</f>
        <v>48.8</v>
      </c>
      <c r="O93" s="1">
        <f>VLOOKUP($B93,Education!$B:$F,3,FALSE)</f>
        <v>0.96</v>
      </c>
      <c r="P93" s="1">
        <f>VLOOKUP($B93,Education!$B:$F,4,FALSE)</f>
        <v>4.0000000000000036E-2</v>
      </c>
      <c r="Q93" s="1">
        <f>(VLOOKUP(B93,Language!$B:$E,4,FALSE)/VLOOKUP(B93,Language!$B:$E,3,FALSE))</f>
        <v>0.84784214413844039</v>
      </c>
      <c r="R93" t="str">
        <f>VLOOKUP(B93,Language!$AT:$AV,3,FALSE)</f>
        <v>Spanish or Spanish Creole</v>
      </c>
      <c r="S93" s="27">
        <f t="shared" si="12"/>
        <v>0.15215785586155961</v>
      </c>
      <c r="T93" s="33">
        <f>VLOOKUP(B93,Employment!$B:$E,4,FALSE)</f>
        <v>6.4000000000000001E-2</v>
      </c>
      <c r="U93" s="33">
        <f>VLOOKUP(B93,Poverty!$B:$E,4,FALSE)</f>
        <v>5.0999999999999997E-2</v>
      </c>
      <c r="V93" s="33">
        <f>VLOOKUP(B93,'Public Assistance'!$B:$F,5,FALSE)</f>
        <v>2.0888826580681339E-2</v>
      </c>
      <c r="W93" s="21">
        <f>VLOOKUP(B93,'Median Income'!$B:$E,4,FALSE)</f>
        <v>115459</v>
      </c>
      <c r="X93" s="1">
        <f>VLOOKUP(B93,'Foreign Born'!$A:$E,5,FALSE)</f>
        <v>0.12074976001616733</v>
      </c>
      <c r="Y93">
        <f>VLOOKUP($B93,'Place of Foreign Born'!$B:$AG,3,FALSE)</f>
        <v>2390</v>
      </c>
      <c r="Z93">
        <f>VLOOKUP($B93,'Place of Foreign Born'!$B:$AG,4,FALSE)</f>
        <v>517</v>
      </c>
      <c r="AA93">
        <f>VLOOKUP($B93,'Place of Foreign Born'!$B:$AG,5,FALSE)</f>
        <v>104</v>
      </c>
      <c r="AB93">
        <f>VLOOKUP($B93,'Place of Foreign Born'!$B:$AG,6,FALSE)</f>
        <v>70</v>
      </c>
      <c r="AC93">
        <f>VLOOKUP($B93,'Place of Foreign Born'!$B:$AG,7,FALSE)</f>
        <v>207</v>
      </c>
      <c r="AD93">
        <f>VLOOKUP($B93,'Place of Foreign Born'!$B:$AG,8,FALSE)</f>
        <v>123</v>
      </c>
      <c r="AE93">
        <f>VLOOKUP($B93,'Place of Foreign Born'!$B:$AG,9,FALSE)</f>
        <v>13</v>
      </c>
      <c r="AF93" s="1">
        <f t="shared" si="13"/>
        <v>0.21631799163179916</v>
      </c>
      <c r="AG93">
        <f>VLOOKUP($B93,'Place of Foreign Born'!$B:$AG,10,FALSE)</f>
        <v>1205</v>
      </c>
      <c r="AH93">
        <f>VLOOKUP($B93,'Place of Foreign Born'!$B:$AG,11,FALSE)</f>
        <v>424</v>
      </c>
      <c r="AI93">
        <f>VLOOKUP($B93,'Place of Foreign Born'!$B:$AG,12,FALSE)</f>
        <v>554</v>
      </c>
      <c r="AJ93">
        <f>VLOOKUP($B93,'Place of Foreign Born'!$B:$AG,13,FALSE)</f>
        <v>54</v>
      </c>
      <c r="AK93">
        <f>VLOOKUP($B93,'Place of Foreign Born'!$B:$AG,14,FALSE)</f>
        <v>173</v>
      </c>
      <c r="AL93">
        <f>VLOOKUP($B93,'Place of Foreign Born'!$B:$AG,15,FALSE)</f>
        <v>0</v>
      </c>
      <c r="AM93" s="1">
        <f t="shared" si="14"/>
        <v>0.50418410041841</v>
      </c>
      <c r="AN93">
        <f>VLOOKUP($B93,'Place of Foreign Born'!$B:$AG,16,FALSE)</f>
        <v>42</v>
      </c>
      <c r="AO93">
        <f>VLOOKUP($B93,'Place of Foreign Born'!$B:$AG,17,FALSE)</f>
        <v>0</v>
      </c>
      <c r="AP93">
        <f>VLOOKUP($B93,'Place of Foreign Born'!$B:$AG,18,FALSE)</f>
        <v>0</v>
      </c>
      <c r="AQ93">
        <f>VLOOKUP($B93,'Place of Foreign Born'!$B:$AG,19,FALSE)</f>
        <v>36</v>
      </c>
      <c r="AR93">
        <f>VLOOKUP($B93,'Place of Foreign Born'!$B:$AG,20,FALSE)</f>
        <v>6</v>
      </c>
      <c r="AS93">
        <f>VLOOKUP($B93,'Place of Foreign Born'!$B:$AG,21,FALSE)</f>
        <v>0</v>
      </c>
      <c r="AT93">
        <f>VLOOKUP($B93,'Place of Foreign Born'!$B:$AG,22,FALSE)</f>
        <v>0</v>
      </c>
      <c r="AU93" s="1">
        <f t="shared" si="15"/>
        <v>1.7573221757322177E-2</v>
      </c>
      <c r="AV93">
        <f>VLOOKUP($B93,'Place of Foreign Born'!$B:$AG,23,FALSE)</f>
        <v>0</v>
      </c>
      <c r="AW93">
        <f>VLOOKUP($B93,'Place of Foreign Born'!$B:$AG,24,FALSE)</f>
        <v>0</v>
      </c>
      <c r="AX93">
        <f>VLOOKUP($B93,'Place of Foreign Born'!$B:$AG,25,FALSE)</f>
        <v>0</v>
      </c>
      <c r="AY93">
        <f>VLOOKUP($B93,'Place of Foreign Born'!$B:$AG,26,FALSE)</f>
        <v>0</v>
      </c>
      <c r="AZ93" s="1">
        <f t="shared" si="16"/>
        <v>0</v>
      </c>
      <c r="BA93">
        <f>VLOOKUP($B93,'Place of Foreign Born'!$B:$AG,27,FALSE)</f>
        <v>626</v>
      </c>
      <c r="BB93">
        <f>VLOOKUP($B93,'Place of Foreign Born'!$B:$AG,28,FALSE)</f>
        <v>596</v>
      </c>
      <c r="BC93">
        <f>VLOOKUP($B93,'Place of Foreign Born'!$B:$AG,29,FALSE)</f>
        <v>442</v>
      </c>
      <c r="BD93">
        <f>VLOOKUP($B93,'Place of Foreign Born'!$B:$AG,30,FALSE)</f>
        <v>105</v>
      </c>
      <c r="BE93">
        <f>VLOOKUP($B93,'Place of Foreign Born'!$B:$AG,31,FALSE)</f>
        <v>49</v>
      </c>
      <c r="BF93">
        <f>VLOOKUP($B93,'Place of Foreign Born'!$B:$AG,32,FALSE)</f>
        <v>30</v>
      </c>
      <c r="BG93" s="1">
        <f t="shared" si="17"/>
        <v>0.26192468619246861</v>
      </c>
    </row>
    <row r="94" spans="1:59" x14ac:dyDescent="0.25">
      <c r="A94" t="str">
        <f>VLOOKUP(B94,'List of ZIP Codes'!$A:$C,2,FALSE)</f>
        <v>Suffolk</v>
      </c>
      <c r="B94">
        <v>11749</v>
      </c>
      <c r="C94">
        <f>VLOOKUP(B94,'Total Population'!$B:$D,3,FALSE)</f>
        <v>3346</v>
      </c>
      <c r="D94" s="1">
        <f>VLOOKUP(B94,Race!$B:$Q,5,FALSE)</f>
        <v>0.64345487148834424</v>
      </c>
      <c r="E94" s="1">
        <f>VLOOKUP(B94,Race!$B:$Q,7,FALSE)</f>
        <v>0.15780035863717873</v>
      </c>
      <c r="F94" s="1">
        <f>VLOOKUP(B94,Race!$B:$Q,9,FALSE)</f>
        <v>0</v>
      </c>
      <c r="G94" s="1">
        <f>VLOOKUP(B94,Race!$B:$Q,11,FALSE)</f>
        <v>0.10280932456664674</v>
      </c>
      <c r="H94" s="1">
        <f>VLOOKUP(B94,Race!$B:$Q,13,FALSE)</f>
        <v>0</v>
      </c>
      <c r="I94" s="1">
        <f>VLOOKUP(B94,Race!$B:$Q,16,FALSE)</f>
        <v>9.5935445307830242E-2</v>
      </c>
      <c r="J94" s="27">
        <f>VLOOKUP(B94,Ethnicity!$B:$H,5,FALSE)</f>
        <v>0.74925283921099817</v>
      </c>
      <c r="K94" s="1">
        <f>VLOOKUP(B94,Ethnicity!$B:$H,7,FALSE)</f>
        <v>0.25074716078900178</v>
      </c>
      <c r="L94" s="44">
        <f>VLOOKUP($B94,'Median Age'!$B:$F,3,FALSE)</f>
        <v>43.6</v>
      </c>
      <c r="M94" s="44">
        <f>VLOOKUP($B94,'Median Age'!$B:$F,4,FALSE)</f>
        <v>42</v>
      </c>
      <c r="N94" s="44">
        <f>VLOOKUP($B94,'Median Age'!$B:$F,5,FALSE)</f>
        <v>44.3</v>
      </c>
      <c r="O94" s="1">
        <f>VLOOKUP($B94,Education!$B:$F,3,FALSE)</f>
        <v>0.89599999999999991</v>
      </c>
      <c r="P94" s="1">
        <f>VLOOKUP($B94,Education!$B:$F,4,FALSE)</f>
        <v>0.10400000000000009</v>
      </c>
      <c r="Q94" s="1">
        <f>(VLOOKUP(B94,Language!$B:$E,4,FALSE)/VLOOKUP(B94,Language!$B:$E,3,FALSE))</f>
        <v>0.64933457134014239</v>
      </c>
      <c r="R94" t="str">
        <f>VLOOKUP(B94,Language!$AT:$AV,3,FALSE)</f>
        <v>Spanish or Spanish Creole</v>
      </c>
      <c r="S94" s="27">
        <f t="shared" si="12"/>
        <v>0.35066542865985761</v>
      </c>
      <c r="T94" s="33">
        <f>VLOOKUP(B94,Employment!$B:$E,4,FALSE)</f>
        <v>4.9000000000000002E-2</v>
      </c>
      <c r="U94" s="33">
        <f>VLOOKUP(B94,Poverty!$B:$E,4,FALSE)</f>
        <v>4.5999999999999999E-2</v>
      </c>
      <c r="V94" s="33">
        <f>VLOOKUP(B94,'Public Assistance'!$B:$F,5,FALSE)</f>
        <v>8.8932806324110672E-2</v>
      </c>
      <c r="W94" s="21">
        <f>VLOOKUP(B94,'Median Income'!$B:$E,4,FALSE)</f>
        <v>92583</v>
      </c>
      <c r="X94" s="1">
        <f>VLOOKUP(B94,'Foreign Born'!$A:$E,5,FALSE)</f>
        <v>0.25821876867901972</v>
      </c>
      <c r="Y94">
        <f>VLOOKUP($B94,'Place of Foreign Born'!$B:$AG,3,FALSE)</f>
        <v>864</v>
      </c>
      <c r="Z94">
        <f>VLOOKUP($B94,'Place of Foreign Born'!$B:$AG,4,FALSE)</f>
        <v>78</v>
      </c>
      <c r="AA94">
        <f>VLOOKUP($B94,'Place of Foreign Born'!$B:$AG,5,FALSE)</f>
        <v>16</v>
      </c>
      <c r="AB94">
        <f>VLOOKUP($B94,'Place of Foreign Born'!$B:$AG,6,FALSE)</f>
        <v>8</v>
      </c>
      <c r="AC94">
        <f>VLOOKUP($B94,'Place of Foreign Born'!$B:$AG,7,FALSE)</f>
        <v>20</v>
      </c>
      <c r="AD94">
        <f>VLOOKUP($B94,'Place of Foreign Born'!$B:$AG,8,FALSE)</f>
        <v>34</v>
      </c>
      <c r="AE94">
        <f>VLOOKUP($B94,'Place of Foreign Born'!$B:$AG,9,FALSE)</f>
        <v>0</v>
      </c>
      <c r="AF94" s="1">
        <f t="shared" si="13"/>
        <v>9.0277777777777776E-2</v>
      </c>
      <c r="AG94">
        <f>VLOOKUP($B94,'Place of Foreign Born'!$B:$AG,10,FALSE)</f>
        <v>275</v>
      </c>
      <c r="AH94">
        <f>VLOOKUP($B94,'Place of Foreign Born'!$B:$AG,11,FALSE)</f>
        <v>37</v>
      </c>
      <c r="AI94">
        <f>VLOOKUP($B94,'Place of Foreign Born'!$B:$AG,12,FALSE)</f>
        <v>55</v>
      </c>
      <c r="AJ94">
        <f>VLOOKUP($B94,'Place of Foreign Born'!$B:$AG,13,FALSE)</f>
        <v>183</v>
      </c>
      <c r="AK94">
        <f>VLOOKUP($B94,'Place of Foreign Born'!$B:$AG,14,FALSE)</f>
        <v>0</v>
      </c>
      <c r="AL94">
        <f>VLOOKUP($B94,'Place of Foreign Born'!$B:$AG,15,FALSE)</f>
        <v>0</v>
      </c>
      <c r="AM94" s="1">
        <f t="shared" si="14"/>
        <v>0.31828703703703703</v>
      </c>
      <c r="AN94">
        <f>VLOOKUP($B94,'Place of Foreign Born'!$B:$AG,16,FALSE)</f>
        <v>0</v>
      </c>
      <c r="AO94">
        <f>VLOOKUP($B94,'Place of Foreign Born'!$B:$AG,17,FALSE)</f>
        <v>0</v>
      </c>
      <c r="AP94">
        <f>VLOOKUP($B94,'Place of Foreign Born'!$B:$AG,18,FALSE)</f>
        <v>0</v>
      </c>
      <c r="AQ94">
        <f>VLOOKUP($B94,'Place of Foreign Born'!$B:$AG,19,FALSE)</f>
        <v>0</v>
      </c>
      <c r="AR94">
        <f>VLOOKUP($B94,'Place of Foreign Born'!$B:$AG,20,FALSE)</f>
        <v>0</v>
      </c>
      <c r="AS94">
        <f>VLOOKUP($B94,'Place of Foreign Born'!$B:$AG,21,FALSE)</f>
        <v>0</v>
      </c>
      <c r="AT94">
        <f>VLOOKUP($B94,'Place of Foreign Born'!$B:$AG,22,FALSE)</f>
        <v>0</v>
      </c>
      <c r="AU94" s="1">
        <f t="shared" si="15"/>
        <v>0</v>
      </c>
      <c r="AV94">
        <f>VLOOKUP($B94,'Place of Foreign Born'!$B:$AG,23,FALSE)</f>
        <v>0</v>
      </c>
      <c r="AW94">
        <f>VLOOKUP($B94,'Place of Foreign Born'!$B:$AG,24,FALSE)</f>
        <v>0</v>
      </c>
      <c r="AX94">
        <f>VLOOKUP($B94,'Place of Foreign Born'!$B:$AG,25,FALSE)</f>
        <v>0</v>
      </c>
      <c r="AY94">
        <f>VLOOKUP($B94,'Place of Foreign Born'!$B:$AG,26,FALSE)</f>
        <v>0</v>
      </c>
      <c r="AZ94" s="1">
        <f t="shared" si="16"/>
        <v>0</v>
      </c>
      <c r="BA94">
        <f>VLOOKUP($B94,'Place of Foreign Born'!$B:$AG,27,FALSE)</f>
        <v>511</v>
      </c>
      <c r="BB94">
        <f>VLOOKUP($B94,'Place of Foreign Born'!$B:$AG,28,FALSE)</f>
        <v>511</v>
      </c>
      <c r="BC94">
        <f>VLOOKUP($B94,'Place of Foreign Born'!$B:$AG,29,FALSE)</f>
        <v>227</v>
      </c>
      <c r="BD94">
        <f>VLOOKUP($B94,'Place of Foreign Born'!$B:$AG,30,FALSE)</f>
        <v>121</v>
      </c>
      <c r="BE94">
        <f>VLOOKUP($B94,'Place of Foreign Born'!$B:$AG,31,FALSE)</f>
        <v>163</v>
      </c>
      <c r="BF94">
        <f>VLOOKUP($B94,'Place of Foreign Born'!$B:$AG,32,FALSE)</f>
        <v>0</v>
      </c>
      <c r="BG94" s="1">
        <f t="shared" si="17"/>
        <v>0.59143518518518523</v>
      </c>
    </row>
    <row r="95" spans="1:59" x14ac:dyDescent="0.25">
      <c r="A95" t="str">
        <f>VLOOKUP(B95,'List of ZIP Codes'!$A:$C,2,FALSE)</f>
        <v>Suffolk</v>
      </c>
      <c r="B95">
        <v>11751</v>
      </c>
      <c r="C95">
        <f>VLOOKUP(B95,'Total Population'!$B:$D,3,FALSE)</f>
        <v>14679</v>
      </c>
      <c r="D95" s="1">
        <f>VLOOKUP(B95,Race!$B:$Q,5,FALSE)</f>
        <v>0.90489815382519245</v>
      </c>
      <c r="E95" s="1">
        <f>VLOOKUP(B95,Race!$B:$Q,7,FALSE)</f>
        <v>5.0616527011376797E-2</v>
      </c>
      <c r="F95" s="1">
        <f>VLOOKUP(B95,Race!$B:$Q,9,FALSE)</f>
        <v>6.8124531643844942E-5</v>
      </c>
      <c r="G95" s="1">
        <f>VLOOKUP(B95,Race!$B:$Q,11,FALSE)</f>
        <v>1.5668642278084337E-2</v>
      </c>
      <c r="H95" s="1">
        <f>VLOOKUP(B95,Race!$B:$Q,13,FALSE)</f>
        <v>0</v>
      </c>
      <c r="I95" s="1">
        <f>VLOOKUP(B95,Race!$B:$Q,16,FALSE)</f>
        <v>2.8748552353702567E-2</v>
      </c>
      <c r="J95" s="27">
        <f>VLOOKUP(B95,Ethnicity!$B:$H,5,FALSE)</f>
        <v>0.90632876898971315</v>
      </c>
      <c r="K95" s="1">
        <f>VLOOKUP(B95,Ethnicity!$B:$H,7,FALSE)</f>
        <v>9.3671231010286807E-2</v>
      </c>
      <c r="L95" s="44">
        <f>VLOOKUP($B95,'Median Age'!$B:$F,3,FALSE)</f>
        <v>43.1</v>
      </c>
      <c r="M95" s="44">
        <f>VLOOKUP($B95,'Median Age'!$B:$F,4,FALSE)</f>
        <v>41.9</v>
      </c>
      <c r="N95" s="44">
        <f>VLOOKUP($B95,'Median Age'!$B:$F,5,FALSE)</f>
        <v>43.8</v>
      </c>
      <c r="O95" s="1">
        <f>VLOOKUP($B95,Education!$B:$F,3,FALSE)</f>
        <v>0.94299999999999995</v>
      </c>
      <c r="P95" s="1">
        <f>VLOOKUP($B95,Education!$B:$F,4,FALSE)</f>
        <v>5.7000000000000051E-2</v>
      </c>
      <c r="Q95" s="1">
        <f>(VLOOKUP(B95,Language!$B:$E,4,FALSE)/VLOOKUP(B95,Language!$B:$E,3,FALSE))</f>
        <v>0.89007600745733539</v>
      </c>
      <c r="R95" t="str">
        <f>VLOOKUP(B95,Language!$AT:$AV,3,FALSE)</f>
        <v>Spanish or Spanish Creole</v>
      </c>
      <c r="S95" s="27">
        <f t="shared" si="12"/>
        <v>0.10992399254266461</v>
      </c>
      <c r="T95" s="33">
        <f>VLOOKUP(B95,Employment!$B:$E,4,FALSE)</f>
        <v>6.3E-2</v>
      </c>
      <c r="U95" s="33">
        <f>VLOOKUP(B95,Poverty!$B:$E,4,FALSE)</f>
        <v>2.6000000000000002E-2</v>
      </c>
      <c r="V95" s="33">
        <f>VLOOKUP(B95,'Public Assistance'!$B:$F,5,FALSE)</f>
        <v>4.3569654118096691E-2</v>
      </c>
      <c r="W95" s="21">
        <f>VLOOKUP(B95,'Median Income'!$B:$E,4,FALSE)</f>
        <v>95339</v>
      </c>
      <c r="X95" s="1">
        <f>VLOOKUP(B95,'Foreign Born'!$A:$E,5,FALSE)</f>
        <v>8.1000068124531643E-2</v>
      </c>
      <c r="Y95">
        <f>VLOOKUP($B95,'Place of Foreign Born'!$B:$AG,3,FALSE)</f>
        <v>1189</v>
      </c>
      <c r="Z95">
        <f>VLOOKUP($B95,'Place of Foreign Born'!$B:$AG,4,FALSE)</f>
        <v>258</v>
      </c>
      <c r="AA95">
        <f>VLOOKUP($B95,'Place of Foreign Born'!$B:$AG,5,FALSE)</f>
        <v>130</v>
      </c>
      <c r="AB95">
        <f>VLOOKUP($B95,'Place of Foreign Born'!$B:$AG,6,FALSE)</f>
        <v>14</v>
      </c>
      <c r="AC95">
        <f>VLOOKUP($B95,'Place of Foreign Born'!$B:$AG,7,FALSE)</f>
        <v>29</v>
      </c>
      <c r="AD95">
        <f>VLOOKUP($B95,'Place of Foreign Born'!$B:$AG,8,FALSE)</f>
        <v>85</v>
      </c>
      <c r="AE95">
        <f>VLOOKUP($B95,'Place of Foreign Born'!$B:$AG,9,FALSE)</f>
        <v>0</v>
      </c>
      <c r="AF95" s="1">
        <f t="shared" si="13"/>
        <v>0.21698906644238855</v>
      </c>
      <c r="AG95">
        <f>VLOOKUP($B95,'Place of Foreign Born'!$B:$AG,10,FALSE)</f>
        <v>173</v>
      </c>
      <c r="AH95">
        <f>VLOOKUP($B95,'Place of Foreign Born'!$B:$AG,11,FALSE)</f>
        <v>18</v>
      </c>
      <c r="AI95">
        <f>VLOOKUP($B95,'Place of Foreign Born'!$B:$AG,12,FALSE)</f>
        <v>73</v>
      </c>
      <c r="AJ95">
        <f>VLOOKUP($B95,'Place of Foreign Born'!$B:$AG,13,FALSE)</f>
        <v>37</v>
      </c>
      <c r="AK95">
        <f>VLOOKUP($B95,'Place of Foreign Born'!$B:$AG,14,FALSE)</f>
        <v>45</v>
      </c>
      <c r="AL95">
        <f>VLOOKUP($B95,'Place of Foreign Born'!$B:$AG,15,FALSE)</f>
        <v>0</v>
      </c>
      <c r="AM95" s="1">
        <f t="shared" si="14"/>
        <v>0.1455004205214466</v>
      </c>
      <c r="AN95">
        <f>VLOOKUP($B95,'Place of Foreign Born'!$B:$AG,16,FALSE)</f>
        <v>12</v>
      </c>
      <c r="AO95">
        <f>VLOOKUP($B95,'Place of Foreign Born'!$B:$AG,17,FALSE)</f>
        <v>12</v>
      </c>
      <c r="AP95">
        <f>VLOOKUP($B95,'Place of Foreign Born'!$B:$AG,18,FALSE)</f>
        <v>0</v>
      </c>
      <c r="AQ95">
        <f>VLOOKUP($B95,'Place of Foreign Born'!$B:$AG,19,FALSE)</f>
        <v>0</v>
      </c>
      <c r="AR95">
        <f>VLOOKUP($B95,'Place of Foreign Born'!$B:$AG,20,FALSE)</f>
        <v>0</v>
      </c>
      <c r="AS95">
        <f>VLOOKUP($B95,'Place of Foreign Born'!$B:$AG,21,FALSE)</f>
        <v>0</v>
      </c>
      <c r="AT95">
        <f>VLOOKUP($B95,'Place of Foreign Born'!$B:$AG,22,FALSE)</f>
        <v>0</v>
      </c>
      <c r="AU95" s="1">
        <f t="shared" si="15"/>
        <v>1.0092514718250631E-2</v>
      </c>
      <c r="AV95">
        <f>VLOOKUP($B95,'Place of Foreign Born'!$B:$AG,23,FALSE)</f>
        <v>0</v>
      </c>
      <c r="AW95">
        <f>VLOOKUP($B95,'Place of Foreign Born'!$B:$AG,24,FALSE)</f>
        <v>0</v>
      </c>
      <c r="AX95">
        <f>VLOOKUP($B95,'Place of Foreign Born'!$B:$AG,25,FALSE)</f>
        <v>0</v>
      </c>
      <c r="AY95">
        <f>VLOOKUP($B95,'Place of Foreign Born'!$B:$AG,26,FALSE)</f>
        <v>0</v>
      </c>
      <c r="AZ95" s="1">
        <f t="shared" si="16"/>
        <v>0</v>
      </c>
      <c r="BA95">
        <f>VLOOKUP($B95,'Place of Foreign Born'!$B:$AG,27,FALSE)</f>
        <v>746</v>
      </c>
      <c r="BB95">
        <f>VLOOKUP($B95,'Place of Foreign Born'!$B:$AG,28,FALSE)</f>
        <v>746</v>
      </c>
      <c r="BC95">
        <f>VLOOKUP($B95,'Place of Foreign Born'!$B:$AG,29,FALSE)</f>
        <v>271</v>
      </c>
      <c r="BD95">
        <f>VLOOKUP($B95,'Place of Foreign Born'!$B:$AG,30,FALSE)</f>
        <v>143</v>
      </c>
      <c r="BE95">
        <f>VLOOKUP($B95,'Place of Foreign Born'!$B:$AG,31,FALSE)</f>
        <v>332</v>
      </c>
      <c r="BF95">
        <f>VLOOKUP($B95,'Place of Foreign Born'!$B:$AG,32,FALSE)</f>
        <v>0</v>
      </c>
      <c r="BG95" s="1">
        <f t="shared" si="17"/>
        <v>0.62741799831791423</v>
      </c>
    </row>
    <row r="96" spans="1:59" x14ac:dyDescent="0.25">
      <c r="A96" t="str">
        <f>VLOOKUP(B96,'List of ZIP Codes'!$A:$C,2,FALSE)</f>
        <v>Suffolk</v>
      </c>
      <c r="B96">
        <v>11752</v>
      </c>
      <c r="C96">
        <f>VLOOKUP(B96,'Total Population'!$B:$D,3,FALSE)</f>
        <v>9351</v>
      </c>
      <c r="D96" s="1">
        <f>VLOOKUP(B96,Race!$B:$Q,5,FALSE)</f>
        <v>0.92631804085124581</v>
      </c>
      <c r="E96" s="1">
        <f>VLOOKUP(B96,Race!$B:$Q,7,FALSE)</f>
        <v>1.5292482087477275E-2</v>
      </c>
      <c r="F96" s="1">
        <f>VLOOKUP(B96,Race!$B:$Q,9,FALSE)</f>
        <v>1.7110469468506041E-3</v>
      </c>
      <c r="G96" s="1">
        <f>VLOOKUP(B96,Race!$B:$Q,11,FALSE)</f>
        <v>3.218907068762699E-2</v>
      </c>
      <c r="H96" s="1">
        <f>VLOOKUP(B96,Race!$B:$Q,13,FALSE)</f>
        <v>0</v>
      </c>
      <c r="I96" s="1">
        <f>VLOOKUP(B96,Race!$B:$Q,16,FALSE)</f>
        <v>2.4489359426799272E-2</v>
      </c>
      <c r="J96" s="27">
        <f>VLOOKUP(B96,Ethnicity!$B:$H,5,FALSE)</f>
        <v>0.88439739065340606</v>
      </c>
      <c r="K96" s="1">
        <f>VLOOKUP(B96,Ethnicity!$B:$H,7,FALSE)</f>
        <v>0.11560260934659394</v>
      </c>
      <c r="L96" s="44">
        <f>VLOOKUP($B96,'Median Age'!$B:$F,3,FALSE)</f>
        <v>42.9</v>
      </c>
      <c r="M96" s="44">
        <f>VLOOKUP($B96,'Median Age'!$B:$F,4,FALSE)</f>
        <v>41.5</v>
      </c>
      <c r="N96" s="44">
        <f>VLOOKUP($B96,'Median Age'!$B:$F,5,FALSE)</f>
        <v>43.8</v>
      </c>
      <c r="O96" s="1">
        <f>VLOOKUP($B96,Education!$B:$F,3,FALSE)</f>
        <v>0.94400000000000006</v>
      </c>
      <c r="P96" s="1">
        <f>VLOOKUP($B96,Education!$B:$F,4,FALSE)</f>
        <v>5.5999999999999939E-2</v>
      </c>
      <c r="Q96" s="1">
        <f>(VLOOKUP(B96,Language!$B:$E,4,FALSE)/VLOOKUP(B96,Language!$B:$E,3,FALSE))</f>
        <v>0.85746453501463638</v>
      </c>
      <c r="R96" t="str">
        <f>VLOOKUP(B96,Language!$AT:$AV,3,FALSE)</f>
        <v>Spanish or Spanish Creole</v>
      </c>
      <c r="S96" s="27">
        <f t="shared" si="12"/>
        <v>0.14253546498536362</v>
      </c>
      <c r="T96" s="33">
        <f>VLOOKUP(B96,Employment!$B:$E,4,FALSE)</f>
        <v>6.0999999999999999E-2</v>
      </c>
      <c r="U96" s="33">
        <f>VLOOKUP(B96,Poverty!$B:$E,4,FALSE)</f>
        <v>4.8000000000000001E-2</v>
      </c>
      <c r="V96" s="33">
        <f>VLOOKUP(B96,'Public Assistance'!$B:$F,5,FALSE)</f>
        <v>4.1027351567711805E-2</v>
      </c>
      <c r="W96" s="21">
        <f>VLOOKUP(B96,'Median Income'!$B:$E,4,FALSE)</f>
        <v>102198</v>
      </c>
      <c r="X96" s="1">
        <f>VLOOKUP(B96,'Foreign Born'!$A:$E,5,FALSE)</f>
        <v>9.207571382739814E-2</v>
      </c>
      <c r="Y96">
        <f>VLOOKUP($B96,'Place of Foreign Born'!$B:$AG,3,FALSE)</f>
        <v>861</v>
      </c>
      <c r="Z96">
        <f>VLOOKUP($B96,'Place of Foreign Born'!$B:$AG,4,FALSE)</f>
        <v>154</v>
      </c>
      <c r="AA96">
        <f>VLOOKUP($B96,'Place of Foreign Born'!$B:$AG,5,FALSE)</f>
        <v>49</v>
      </c>
      <c r="AB96">
        <f>VLOOKUP($B96,'Place of Foreign Born'!$B:$AG,6,FALSE)</f>
        <v>18</v>
      </c>
      <c r="AC96">
        <f>VLOOKUP($B96,'Place of Foreign Born'!$B:$AG,7,FALSE)</f>
        <v>47</v>
      </c>
      <c r="AD96">
        <f>VLOOKUP($B96,'Place of Foreign Born'!$B:$AG,8,FALSE)</f>
        <v>40</v>
      </c>
      <c r="AE96">
        <f>VLOOKUP($B96,'Place of Foreign Born'!$B:$AG,9,FALSE)</f>
        <v>0</v>
      </c>
      <c r="AF96" s="1">
        <f t="shared" si="13"/>
        <v>0.17886178861788618</v>
      </c>
      <c r="AG96">
        <f>VLOOKUP($B96,'Place of Foreign Born'!$B:$AG,10,FALSE)</f>
        <v>237</v>
      </c>
      <c r="AH96">
        <f>VLOOKUP($B96,'Place of Foreign Born'!$B:$AG,11,FALSE)</f>
        <v>34</v>
      </c>
      <c r="AI96">
        <f>VLOOKUP($B96,'Place of Foreign Born'!$B:$AG,12,FALSE)</f>
        <v>13</v>
      </c>
      <c r="AJ96">
        <f>VLOOKUP($B96,'Place of Foreign Born'!$B:$AG,13,FALSE)</f>
        <v>156</v>
      </c>
      <c r="AK96">
        <f>VLOOKUP($B96,'Place of Foreign Born'!$B:$AG,14,FALSE)</f>
        <v>34</v>
      </c>
      <c r="AL96">
        <f>VLOOKUP($B96,'Place of Foreign Born'!$B:$AG,15,FALSE)</f>
        <v>0</v>
      </c>
      <c r="AM96" s="1">
        <f t="shared" si="14"/>
        <v>0.27526132404181186</v>
      </c>
      <c r="AN96">
        <f>VLOOKUP($B96,'Place of Foreign Born'!$B:$AG,16,FALSE)</f>
        <v>14</v>
      </c>
      <c r="AO96">
        <f>VLOOKUP($B96,'Place of Foreign Born'!$B:$AG,17,FALSE)</f>
        <v>0</v>
      </c>
      <c r="AP96">
        <f>VLOOKUP($B96,'Place of Foreign Born'!$B:$AG,18,FALSE)</f>
        <v>0</v>
      </c>
      <c r="AQ96">
        <f>VLOOKUP($B96,'Place of Foreign Born'!$B:$AG,19,FALSE)</f>
        <v>14</v>
      </c>
      <c r="AR96">
        <f>VLOOKUP($B96,'Place of Foreign Born'!$B:$AG,20,FALSE)</f>
        <v>0</v>
      </c>
      <c r="AS96">
        <f>VLOOKUP($B96,'Place of Foreign Born'!$B:$AG,21,FALSE)</f>
        <v>0</v>
      </c>
      <c r="AT96">
        <f>VLOOKUP($B96,'Place of Foreign Born'!$B:$AG,22,FALSE)</f>
        <v>0</v>
      </c>
      <c r="AU96" s="1">
        <f t="shared" si="15"/>
        <v>1.6260162601626018E-2</v>
      </c>
      <c r="AV96">
        <f>VLOOKUP($B96,'Place of Foreign Born'!$B:$AG,23,FALSE)</f>
        <v>0</v>
      </c>
      <c r="AW96">
        <f>VLOOKUP($B96,'Place of Foreign Born'!$B:$AG,24,FALSE)</f>
        <v>0</v>
      </c>
      <c r="AX96">
        <f>VLOOKUP($B96,'Place of Foreign Born'!$B:$AG,25,FALSE)</f>
        <v>0</v>
      </c>
      <c r="AY96">
        <f>VLOOKUP($B96,'Place of Foreign Born'!$B:$AG,26,FALSE)</f>
        <v>0</v>
      </c>
      <c r="AZ96" s="1">
        <f t="shared" si="16"/>
        <v>0</v>
      </c>
      <c r="BA96">
        <f>VLOOKUP($B96,'Place of Foreign Born'!$B:$AG,27,FALSE)</f>
        <v>456</v>
      </c>
      <c r="BB96">
        <f>VLOOKUP($B96,'Place of Foreign Born'!$B:$AG,28,FALSE)</f>
        <v>443</v>
      </c>
      <c r="BC96">
        <f>VLOOKUP($B96,'Place of Foreign Born'!$B:$AG,29,FALSE)</f>
        <v>52</v>
      </c>
      <c r="BD96">
        <f>VLOOKUP($B96,'Place of Foreign Born'!$B:$AG,30,FALSE)</f>
        <v>97</v>
      </c>
      <c r="BE96">
        <f>VLOOKUP($B96,'Place of Foreign Born'!$B:$AG,31,FALSE)</f>
        <v>294</v>
      </c>
      <c r="BF96">
        <f>VLOOKUP($B96,'Place of Foreign Born'!$B:$AG,32,FALSE)</f>
        <v>13</v>
      </c>
      <c r="BG96" s="1">
        <f t="shared" si="17"/>
        <v>0.52961672473867594</v>
      </c>
    </row>
    <row r="97" spans="1:59" x14ac:dyDescent="0.25">
      <c r="A97" t="str">
        <f>VLOOKUP(B97,'List of ZIP Codes'!$A:$C,2,FALSE)</f>
        <v>Nassau</v>
      </c>
      <c r="B97">
        <v>11753</v>
      </c>
      <c r="C97">
        <f>VLOOKUP(B97,'Total Population'!$B:$D,3,FALSE)</f>
        <v>11657</v>
      </c>
      <c r="D97" s="1">
        <f>VLOOKUP(B97,Race!$B:$Q,5,FALSE)</f>
        <v>0.70215321266191988</v>
      </c>
      <c r="E97" s="1">
        <f>VLOOKUP(B97,Race!$B:$Q,7,FALSE)</f>
        <v>8.3211804066226306E-3</v>
      </c>
      <c r="F97" s="1">
        <f>VLOOKUP(B97,Race!$B:$Q,9,FALSE)</f>
        <v>3.4314146006691258E-3</v>
      </c>
      <c r="G97" s="1">
        <f>VLOOKUP(B97,Race!$B:$Q,11,FALSE)</f>
        <v>0.27296903148322899</v>
      </c>
      <c r="H97" s="1">
        <f>VLOOKUP(B97,Race!$B:$Q,13,FALSE)</f>
        <v>0</v>
      </c>
      <c r="I97" s="1">
        <f>VLOOKUP(B97,Race!$B:$Q,16,FALSE)</f>
        <v>1.3125160847559407E-2</v>
      </c>
      <c r="J97" s="27">
        <f>VLOOKUP(B97,Ethnicity!$B:$H,5,FALSE)</f>
        <v>0.98678905378742388</v>
      </c>
      <c r="K97" s="1">
        <f>VLOOKUP(B97,Ethnicity!$B:$H,7,FALSE)</f>
        <v>1.3210946212576135E-2</v>
      </c>
      <c r="L97" s="44">
        <f>VLOOKUP($B97,'Median Age'!$B:$F,3,FALSE)</f>
        <v>44.7</v>
      </c>
      <c r="M97" s="44">
        <f>VLOOKUP($B97,'Median Age'!$B:$F,4,FALSE)</f>
        <v>45.8</v>
      </c>
      <c r="N97" s="44">
        <f>VLOOKUP($B97,'Median Age'!$B:$F,5,FALSE)</f>
        <v>43.8</v>
      </c>
      <c r="O97" s="1">
        <f>VLOOKUP($B97,Education!$B:$F,3,FALSE)</f>
        <v>0.97499999999999998</v>
      </c>
      <c r="P97" s="1">
        <f>VLOOKUP($B97,Education!$B:$F,4,FALSE)</f>
        <v>2.5000000000000022E-2</v>
      </c>
      <c r="Q97" s="1">
        <f>(VLOOKUP(B97,Language!$B:$E,4,FALSE)/VLOOKUP(B97,Language!$B:$E,3,FALSE))</f>
        <v>0.70568409546365463</v>
      </c>
      <c r="R97" t="str">
        <f>VLOOKUP(B97,Language!$AT:$AV,3,FALSE)</f>
        <v>Korean</v>
      </c>
      <c r="S97" s="27">
        <f t="shared" si="12"/>
        <v>0.29431590453634537</v>
      </c>
      <c r="T97" s="33">
        <f>VLOOKUP(B97,Employment!$B:$E,4,FALSE)</f>
        <v>5.4000000000000006E-2</v>
      </c>
      <c r="U97" s="33">
        <f>VLOOKUP(B97,Poverty!$B:$E,4,FALSE)</f>
        <v>2.5000000000000001E-2</v>
      </c>
      <c r="V97" s="33">
        <f>VLOOKUP(B97,'Public Assistance'!$B:$F,5,FALSE)</f>
        <v>1.6270033997085966E-2</v>
      </c>
      <c r="W97" s="21">
        <f>VLOOKUP(B97,'Median Income'!$B:$E,4,FALSE)</f>
        <v>146707</v>
      </c>
      <c r="X97" s="1">
        <f>VLOOKUP(B97,'Foreign Born'!$A:$E,5,FALSE)</f>
        <v>0.23136312945011581</v>
      </c>
      <c r="Y97">
        <f>VLOOKUP($B97,'Place of Foreign Born'!$B:$AG,3,FALSE)</f>
        <v>2697</v>
      </c>
      <c r="Z97">
        <f>VLOOKUP($B97,'Place of Foreign Born'!$B:$AG,4,FALSE)</f>
        <v>239</v>
      </c>
      <c r="AA97">
        <f>VLOOKUP($B97,'Place of Foreign Born'!$B:$AG,5,FALSE)</f>
        <v>48</v>
      </c>
      <c r="AB97">
        <f>VLOOKUP($B97,'Place of Foreign Born'!$B:$AG,6,FALSE)</f>
        <v>62</v>
      </c>
      <c r="AC97">
        <f>VLOOKUP($B97,'Place of Foreign Born'!$B:$AG,7,FALSE)</f>
        <v>33</v>
      </c>
      <c r="AD97">
        <f>VLOOKUP($B97,'Place of Foreign Born'!$B:$AG,8,FALSE)</f>
        <v>96</v>
      </c>
      <c r="AE97">
        <f>VLOOKUP($B97,'Place of Foreign Born'!$B:$AG,9,FALSE)</f>
        <v>0</v>
      </c>
      <c r="AF97" s="1">
        <f t="shared" si="13"/>
        <v>8.8616981831664818E-2</v>
      </c>
      <c r="AG97">
        <f>VLOOKUP($B97,'Place of Foreign Born'!$B:$AG,10,FALSE)</f>
        <v>2237</v>
      </c>
      <c r="AH97">
        <f>VLOOKUP($B97,'Place of Foreign Born'!$B:$AG,11,FALSE)</f>
        <v>1316</v>
      </c>
      <c r="AI97">
        <f>VLOOKUP($B97,'Place of Foreign Born'!$B:$AG,12,FALSE)</f>
        <v>755</v>
      </c>
      <c r="AJ97">
        <f>VLOOKUP($B97,'Place of Foreign Born'!$B:$AG,13,FALSE)</f>
        <v>81</v>
      </c>
      <c r="AK97">
        <f>VLOOKUP($B97,'Place of Foreign Born'!$B:$AG,14,FALSE)</f>
        <v>85</v>
      </c>
      <c r="AL97">
        <f>VLOOKUP($B97,'Place of Foreign Born'!$B:$AG,15,FALSE)</f>
        <v>0</v>
      </c>
      <c r="AM97" s="1">
        <f t="shared" si="14"/>
        <v>0.82944011865035228</v>
      </c>
      <c r="AN97">
        <f>VLOOKUP($B97,'Place of Foreign Born'!$B:$AG,16,FALSE)</f>
        <v>61</v>
      </c>
      <c r="AO97">
        <f>VLOOKUP($B97,'Place of Foreign Born'!$B:$AG,17,FALSE)</f>
        <v>0</v>
      </c>
      <c r="AP97">
        <f>VLOOKUP($B97,'Place of Foreign Born'!$B:$AG,18,FALSE)</f>
        <v>0</v>
      </c>
      <c r="AQ97">
        <f>VLOOKUP($B97,'Place of Foreign Born'!$B:$AG,19,FALSE)</f>
        <v>33</v>
      </c>
      <c r="AR97">
        <f>VLOOKUP($B97,'Place of Foreign Born'!$B:$AG,20,FALSE)</f>
        <v>0</v>
      </c>
      <c r="AS97">
        <f>VLOOKUP($B97,'Place of Foreign Born'!$B:$AG,21,FALSE)</f>
        <v>0</v>
      </c>
      <c r="AT97">
        <f>VLOOKUP($B97,'Place of Foreign Born'!$B:$AG,22,FALSE)</f>
        <v>28</v>
      </c>
      <c r="AU97" s="1">
        <f t="shared" si="15"/>
        <v>2.2617723396366331E-2</v>
      </c>
      <c r="AV97">
        <f>VLOOKUP($B97,'Place of Foreign Born'!$B:$AG,23,FALSE)</f>
        <v>0</v>
      </c>
      <c r="AW97">
        <f>VLOOKUP($B97,'Place of Foreign Born'!$B:$AG,24,FALSE)</f>
        <v>0</v>
      </c>
      <c r="AX97">
        <f>VLOOKUP($B97,'Place of Foreign Born'!$B:$AG,25,FALSE)</f>
        <v>0</v>
      </c>
      <c r="AY97">
        <f>VLOOKUP($B97,'Place of Foreign Born'!$B:$AG,26,FALSE)</f>
        <v>0</v>
      </c>
      <c r="AZ97" s="1">
        <f t="shared" si="16"/>
        <v>0</v>
      </c>
      <c r="BA97">
        <f>VLOOKUP($B97,'Place of Foreign Born'!$B:$AG,27,FALSE)</f>
        <v>160</v>
      </c>
      <c r="BB97">
        <f>VLOOKUP($B97,'Place of Foreign Born'!$B:$AG,28,FALSE)</f>
        <v>128</v>
      </c>
      <c r="BC97">
        <f>VLOOKUP($B97,'Place of Foreign Born'!$B:$AG,29,FALSE)</f>
        <v>52</v>
      </c>
      <c r="BD97">
        <f>VLOOKUP($B97,'Place of Foreign Born'!$B:$AG,30,FALSE)</f>
        <v>31</v>
      </c>
      <c r="BE97">
        <f>VLOOKUP($B97,'Place of Foreign Born'!$B:$AG,31,FALSE)</f>
        <v>45</v>
      </c>
      <c r="BF97">
        <f>VLOOKUP($B97,'Place of Foreign Born'!$B:$AG,32,FALSE)</f>
        <v>32</v>
      </c>
      <c r="BG97" s="1">
        <f t="shared" si="17"/>
        <v>5.9325176121616613E-2</v>
      </c>
    </row>
    <row r="98" spans="1:59" x14ac:dyDescent="0.25">
      <c r="A98" t="str">
        <f>VLOOKUP(B98,'List of ZIP Codes'!$A:$C,2,FALSE)</f>
        <v>Suffolk</v>
      </c>
      <c r="B98">
        <v>11754</v>
      </c>
      <c r="C98">
        <f>VLOOKUP(B98,'Total Population'!$B:$D,3,FALSE)</f>
        <v>19201</v>
      </c>
      <c r="D98" s="1">
        <f>VLOOKUP(B98,Race!$B:$Q,5,FALSE)</f>
        <v>0.94474246133013906</v>
      </c>
      <c r="E98" s="1">
        <f>VLOOKUP(B98,Race!$B:$Q,7,FALSE)</f>
        <v>5.6247070465079941E-3</v>
      </c>
      <c r="F98" s="1">
        <f>VLOOKUP(B98,Race!$B:$Q,9,FALSE)</f>
        <v>0</v>
      </c>
      <c r="G98" s="1">
        <f>VLOOKUP(B98,Race!$B:$Q,11,FALSE)</f>
        <v>2.7758970886932972E-2</v>
      </c>
      <c r="H98" s="1">
        <f>VLOOKUP(B98,Race!$B:$Q,13,FALSE)</f>
        <v>0</v>
      </c>
      <c r="I98" s="1">
        <f>VLOOKUP(B98,Race!$B:$Q,16,FALSE)</f>
        <v>2.1873860736419979E-2</v>
      </c>
      <c r="J98" s="27">
        <f>VLOOKUP(B98,Ethnicity!$B:$H,5,FALSE)</f>
        <v>0.95338784438310509</v>
      </c>
      <c r="K98" s="1">
        <f>VLOOKUP(B98,Ethnicity!$B:$H,7,FALSE)</f>
        <v>4.6612155616894954E-2</v>
      </c>
      <c r="L98" s="44">
        <f>VLOOKUP($B98,'Median Age'!$B:$F,3,FALSE)</f>
        <v>43.9</v>
      </c>
      <c r="M98" s="44">
        <f>VLOOKUP($B98,'Median Age'!$B:$F,4,FALSE)</f>
        <v>41.9</v>
      </c>
      <c r="N98" s="44">
        <f>VLOOKUP($B98,'Median Age'!$B:$F,5,FALSE)</f>
        <v>46.4</v>
      </c>
      <c r="O98" s="1">
        <f>VLOOKUP($B98,Education!$B:$F,3,FALSE)</f>
        <v>0.94</v>
      </c>
      <c r="P98" s="1">
        <f>VLOOKUP($B98,Education!$B:$F,4,FALSE)</f>
        <v>6.0000000000000053E-2</v>
      </c>
      <c r="Q98" s="1">
        <f>(VLOOKUP(B98,Language!$B:$E,4,FALSE)/VLOOKUP(B98,Language!$B:$E,3,FALSE))</f>
        <v>0.92899408284023666</v>
      </c>
      <c r="R98" t="str">
        <f>VLOOKUP(B98,Language!$AT:$AV,3,FALSE)</f>
        <v>Spanish or Spanish Creole</v>
      </c>
      <c r="S98" s="27">
        <f t="shared" si="12"/>
        <v>7.1005917159763343E-2</v>
      </c>
      <c r="T98" s="33">
        <f>VLOOKUP(B98,Employment!$B:$E,4,FALSE)</f>
        <v>7.0999999999999994E-2</v>
      </c>
      <c r="U98" s="33">
        <f>VLOOKUP(B98,Poverty!$B:$E,4,FALSE)</f>
        <v>0.05</v>
      </c>
      <c r="V98" s="33">
        <f>VLOOKUP(B98,'Public Assistance'!$B:$F,5,FALSE)</f>
        <v>2.7467552067612436E-2</v>
      </c>
      <c r="W98" s="21">
        <f>VLOOKUP(B98,'Median Income'!$B:$E,4,FALSE)</f>
        <v>102267</v>
      </c>
      <c r="X98" s="1">
        <f>VLOOKUP(B98,'Foreign Born'!$A:$E,5,FALSE)</f>
        <v>6.1715535649184937E-2</v>
      </c>
      <c r="Y98">
        <f>VLOOKUP($B98,'Place of Foreign Born'!$B:$AG,3,FALSE)</f>
        <v>1185</v>
      </c>
      <c r="Z98">
        <f>VLOOKUP($B98,'Place of Foreign Born'!$B:$AG,4,FALSE)</f>
        <v>447</v>
      </c>
      <c r="AA98">
        <f>VLOOKUP($B98,'Place of Foreign Born'!$B:$AG,5,FALSE)</f>
        <v>166</v>
      </c>
      <c r="AB98">
        <f>VLOOKUP($B98,'Place of Foreign Born'!$B:$AG,6,FALSE)</f>
        <v>80</v>
      </c>
      <c r="AC98">
        <f>VLOOKUP($B98,'Place of Foreign Born'!$B:$AG,7,FALSE)</f>
        <v>135</v>
      </c>
      <c r="AD98">
        <f>VLOOKUP($B98,'Place of Foreign Born'!$B:$AG,8,FALSE)</f>
        <v>66</v>
      </c>
      <c r="AE98">
        <f>VLOOKUP($B98,'Place of Foreign Born'!$B:$AG,9,FALSE)</f>
        <v>0</v>
      </c>
      <c r="AF98" s="1">
        <f t="shared" si="13"/>
        <v>0.37721518987341773</v>
      </c>
      <c r="AG98">
        <f>VLOOKUP($B98,'Place of Foreign Born'!$B:$AG,10,FALSE)</f>
        <v>394</v>
      </c>
      <c r="AH98">
        <f>VLOOKUP($B98,'Place of Foreign Born'!$B:$AG,11,FALSE)</f>
        <v>204</v>
      </c>
      <c r="AI98">
        <f>VLOOKUP($B98,'Place of Foreign Born'!$B:$AG,12,FALSE)</f>
        <v>26</v>
      </c>
      <c r="AJ98">
        <f>VLOOKUP($B98,'Place of Foreign Born'!$B:$AG,13,FALSE)</f>
        <v>107</v>
      </c>
      <c r="AK98">
        <f>VLOOKUP($B98,'Place of Foreign Born'!$B:$AG,14,FALSE)</f>
        <v>57</v>
      </c>
      <c r="AL98">
        <f>VLOOKUP($B98,'Place of Foreign Born'!$B:$AG,15,FALSE)</f>
        <v>0</v>
      </c>
      <c r="AM98" s="1">
        <f t="shared" si="14"/>
        <v>0.33248945147679326</v>
      </c>
      <c r="AN98">
        <f>VLOOKUP($B98,'Place of Foreign Born'!$B:$AG,16,FALSE)</f>
        <v>55</v>
      </c>
      <c r="AO98">
        <f>VLOOKUP($B98,'Place of Foreign Born'!$B:$AG,17,FALSE)</f>
        <v>13</v>
      </c>
      <c r="AP98">
        <f>VLOOKUP($B98,'Place of Foreign Born'!$B:$AG,18,FALSE)</f>
        <v>0</v>
      </c>
      <c r="AQ98">
        <f>VLOOKUP($B98,'Place of Foreign Born'!$B:$AG,19,FALSE)</f>
        <v>42</v>
      </c>
      <c r="AR98">
        <f>VLOOKUP($B98,'Place of Foreign Born'!$B:$AG,20,FALSE)</f>
        <v>0</v>
      </c>
      <c r="AS98">
        <f>VLOOKUP($B98,'Place of Foreign Born'!$B:$AG,21,FALSE)</f>
        <v>0</v>
      </c>
      <c r="AT98">
        <f>VLOOKUP($B98,'Place of Foreign Born'!$B:$AG,22,FALSE)</f>
        <v>0</v>
      </c>
      <c r="AU98" s="1">
        <f t="shared" si="15"/>
        <v>4.6413502109704644E-2</v>
      </c>
      <c r="AV98">
        <f>VLOOKUP($B98,'Place of Foreign Born'!$B:$AG,23,FALSE)</f>
        <v>29</v>
      </c>
      <c r="AW98">
        <f>VLOOKUP($B98,'Place of Foreign Born'!$B:$AG,24,FALSE)</f>
        <v>29</v>
      </c>
      <c r="AX98">
        <f>VLOOKUP($B98,'Place of Foreign Born'!$B:$AG,25,FALSE)</f>
        <v>0</v>
      </c>
      <c r="AY98">
        <f>VLOOKUP($B98,'Place of Foreign Born'!$B:$AG,26,FALSE)</f>
        <v>0</v>
      </c>
      <c r="AZ98" s="1">
        <f t="shared" si="16"/>
        <v>2.4472573839662448E-2</v>
      </c>
      <c r="BA98">
        <f>VLOOKUP($B98,'Place of Foreign Born'!$B:$AG,27,FALSE)</f>
        <v>260</v>
      </c>
      <c r="BB98">
        <f>VLOOKUP($B98,'Place of Foreign Born'!$B:$AG,28,FALSE)</f>
        <v>239</v>
      </c>
      <c r="BC98">
        <f>VLOOKUP($B98,'Place of Foreign Born'!$B:$AG,29,FALSE)</f>
        <v>65</v>
      </c>
      <c r="BD98">
        <f>VLOOKUP($B98,'Place of Foreign Born'!$B:$AG,30,FALSE)</f>
        <v>124</v>
      </c>
      <c r="BE98">
        <f>VLOOKUP($B98,'Place of Foreign Born'!$B:$AG,31,FALSE)</f>
        <v>50</v>
      </c>
      <c r="BF98">
        <f>VLOOKUP($B98,'Place of Foreign Born'!$B:$AG,32,FALSE)</f>
        <v>21</v>
      </c>
      <c r="BG98" s="1">
        <f t="shared" si="17"/>
        <v>0.21940928270042195</v>
      </c>
    </row>
    <row r="99" spans="1:59" x14ac:dyDescent="0.25">
      <c r="A99" t="str">
        <f>VLOOKUP(B99,'List of ZIP Codes'!$A:$C,2,FALSE)</f>
        <v>Suffolk</v>
      </c>
      <c r="B99">
        <v>11755</v>
      </c>
      <c r="C99">
        <f>VLOOKUP(B99,'Total Population'!$B:$D,3,FALSE)</f>
        <v>12329</v>
      </c>
      <c r="D99" s="1">
        <f>VLOOKUP(B99,Race!$B:$Q,5,FALSE)</f>
        <v>0.88003893259793986</v>
      </c>
      <c r="E99" s="1">
        <f>VLOOKUP(B99,Race!$B:$Q,7,FALSE)</f>
        <v>1.6221915808256954E-2</v>
      </c>
      <c r="F99" s="1">
        <f>VLOOKUP(B99,Race!$B:$Q,9,FALSE)</f>
        <v>0</v>
      </c>
      <c r="G99" s="1">
        <f>VLOOKUP(B99,Race!$B:$Q,11,FALSE)</f>
        <v>4.1446994890096518E-2</v>
      </c>
      <c r="H99" s="1">
        <f>VLOOKUP(B99,Race!$B:$Q,13,FALSE)</f>
        <v>0</v>
      </c>
      <c r="I99" s="1">
        <f>VLOOKUP(B99,Race!$B:$Q,16,FALSE)</f>
        <v>6.2292156703706705E-2</v>
      </c>
      <c r="J99" s="27">
        <f>VLOOKUP(B99,Ethnicity!$B:$H,5,FALSE)</f>
        <v>0.88693324681644903</v>
      </c>
      <c r="K99" s="1">
        <f>VLOOKUP(B99,Ethnicity!$B:$H,7,FALSE)</f>
        <v>0.11306675318355097</v>
      </c>
      <c r="L99" s="44">
        <f>VLOOKUP($B99,'Median Age'!$B:$F,3,FALSE)</f>
        <v>38.9</v>
      </c>
      <c r="M99" s="44">
        <f>VLOOKUP($B99,'Median Age'!$B:$F,4,FALSE)</f>
        <v>35.9</v>
      </c>
      <c r="N99" s="44">
        <f>VLOOKUP($B99,'Median Age'!$B:$F,5,FALSE)</f>
        <v>40.5</v>
      </c>
      <c r="O99" s="1">
        <f>VLOOKUP($B99,Education!$B:$F,3,FALSE)</f>
        <v>0.92799999999999994</v>
      </c>
      <c r="P99" s="1">
        <f>VLOOKUP($B99,Education!$B:$F,4,FALSE)</f>
        <v>7.2000000000000064E-2</v>
      </c>
      <c r="Q99" s="1">
        <f>(VLOOKUP(B99,Language!$B:$E,4,FALSE)/VLOOKUP(B99,Language!$B:$E,3,FALSE))</f>
        <v>0.81292487737716201</v>
      </c>
      <c r="R99" t="str">
        <f>VLOOKUP(B99,Language!$AT:$AV,3,FALSE)</f>
        <v>Spanish or Spanish Creole</v>
      </c>
      <c r="S99" s="27">
        <f t="shared" si="12"/>
        <v>0.18707512262283799</v>
      </c>
      <c r="T99" s="33">
        <f>VLOOKUP(B99,Employment!$B:$E,4,FALSE)</f>
        <v>5.5E-2</v>
      </c>
      <c r="U99" s="33">
        <f>VLOOKUP(B99,Poverty!$B:$E,4,FALSE)</f>
        <v>8.5999999999999993E-2</v>
      </c>
      <c r="V99" s="33">
        <f>VLOOKUP(B99,'Public Assistance'!$B:$F,5,FALSE)</f>
        <v>2.8606658446362516E-2</v>
      </c>
      <c r="W99" s="21">
        <f>VLOOKUP(B99,'Median Income'!$B:$E,4,FALSE)</f>
        <v>93869</v>
      </c>
      <c r="X99" s="1">
        <f>VLOOKUP(B99,'Foreign Born'!$A:$E,5,FALSE)</f>
        <v>0.15751480249817504</v>
      </c>
      <c r="Y99">
        <f>VLOOKUP($B99,'Place of Foreign Born'!$B:$AG,3,FALSE)</f>
        <v>1942</v>
      </c>
      <c r="Z99">
        <f>VLOOKUP($B99,'Place of Foreign Born'!$B:$AG,4,FALSE)</f>
        <v>419</v>
      </c>
      <c r="AA99">
        <f>VLOOKUP($B99,'Place of Foreign Born'!$B:$AG,5,FALSE)</f>
        <v>68</v>
      </c>
      <c r="AB99">
        <f>VLOOKUP($B99,'Place of Foreign Born'!$B:$AG,6,FALSE)</f>
        <v>24</v>
      </c>
      <c r="AC99">
        <f>VLOOKUP($B99,'Place of Foreign Born'!$B:$AG,7,FALSE)</f>
        <v>202</v>
      </c>
      <c r="AD99">
        <f>VLOOKUP($B99,'Place of Foreign Born'!$B:$AG,8,FALSE)</f>
        <v>125</v>
      </c>
      <c r="AE99">
        <f>VLOOKUP($B99,'Place of Foreign Born'!$B:$AG,9,FALSE)</f>
        <v>0</v>
      </c>
      <c r="AF99" s="1">
        <f t="shared" si="13"/>
        <v>0.21575695159629249</v>
      </c>
      <c r="AG99">
        <f>VLOOKUP($B99,'Place of Foreign Born'!$B:$AG,10,FALSE)</f>
        <v>629</v>
      </c>
      <c r="AH99">
        <f>VLOOKUP($B99,'Place of Foreign Born'!$B:$AG,11,FALSE)</f>
        <v>166</v>
      </c>
      <c r="AI99">
        <f>VLOOKUP($B99,'Place of Foreign Born'!$B:$AG,12,FALSE)</f>
        <v>333</v>
      </c>
      <c r="AJ99">
        <f>VLOOKUP($B99,'Place of Foreign Born'!$B:$AG,13,FALSE)</f>
        <v>38</v>
      </c>
      <c r="AK99">
        <f>VLOOKUP($B99,'Place of Foreign Born'!$B:$AG,14,FALSE)</f>
        <v>81</v>
      </c>
      <c r="AL99">
        <f>VLOOKUP($B99,'Place of Foreign Born'!$B:$AG,15,FALSE)</f>
        <v>11</v>
      </c>
      <c r="AM99" s="1">
        <f t="shared" si="14"/>
        <v>0.32389289392378989</v>
      </c>
      <c r="AN99">
        <f>VLOOKUP($B99,'Place of Foreign Born'!$B:$AG,16,FALSE)</f>
        <v>131</v>
      </c>
      <c r="AO99">
        <f>VLOOKUP($B99,'Place of Foreign Born'!$B:$AG,17,FALSE)</f>
        <v>22</v>
      </c>
      <c r="AP99">
        <f>VLOOKUP($B99,'Place of Foreign Born'!$B:$AG,18,FALSE)</f>
        <v>0</v>
      </c>
      <c r="AQ99">
        <f>VLOOKUP($B99,'Place of Foreign Born'!$B:$AG,19,FALSE)</f>
        <v>103</v>
      </c>
      <c r="AR99">
        <f>VLOOKUP($B99,'Place of Foreign Born'!$B:$AG,20,FALSE)</f>
        <v>0</v>
      </c>
      <c r="AS99">
        <f>VLOOKUP($B99,'Place of Foreign Born'!$B:$AG,21,FALSE)</f>
        <v>6</v>
      </c>
      <c r="AT99">
        <f>VLOOKUP($B99,'Place of Foreign Born'!$B:$AG,22,FALSE)</f>
        <v>0</v>
      </c>
      <c r="AU99" s="1">
        <f t="shared" si="15"/>
        <v>6.7456230690010305E-2</v>
      </c>
      <c r="AV99">
        <f>VLOOKUP($B99,'Place of Foreign Born'!$B:$AG,23,FALSE)</f>
        <v>9</v>
      </c>
      <c r="AW99">
        <f>VLOOKUP($B99,'Place of Foreign Born'!$B:$AG,24,FALSE)</f>
        <v>9</v>
      </c>
      <c r="AX99">
        <f>VLOOKUP($B99,'Place of Foreign Born'!$B:$AG,25,FALSE)</f>
        <v>0</v>
      </c>
      <c r="AY99">
        <f>VLOOKUP($B99,'Place of Foreign Born'!$B:$AG,26,FALSE)</f>
        <v>0</v>
      </c>
      <c r="AZ99" s="1">
        <f t="shared" si="16"/>
        <v>4.6343975283213183E-3</v>
      </c>
      <c r="BA99">
        <f>VLOOKUP($B99,'Place of Foreign Born'!$B:$AG,27,FALSE)</f>
        <v>754</v>
      </c>
      <c r="BB99">
        <f>VLOOKUP($B99,'Place of Foreign Born'!$B:$AG,28,FALSE)</f>
        <v>754</v>
      </c>
      <c r="BC99">
        <f>VLOOKUP($B99,'Place of Foreign Born'!$B:$AG,29,FALSE)</f>
        <v>103</v>
      </c>
      <c r="BD99">
        <f>VLOOKUP($B99,'Place of Foreign Born'!$B:$AG,30,FALSE)</f>
        <v>289</v>
      </c>
      <c r="BE99">
        <f>VLOOKUP($B99,'Place of Foreign Born'!$B:$AG,31,FALSE)</f>
        <v>362</v>
      </c>
      <c r="BF99">
        <f>VLOOKUP($B99,'Place of Foreign Born'!$B:$AG,32,FALSE)</f>
        <v>0</v>
      </c>
      <c r="BG99" s="1">
        <f t="shared" si="17"/>
        <v>0.388259526261586</v>
      </c>
    </row>
    <row r="100" spans="1:59" x14ac:dyDescent="0.25">
      <c r="A100" t="str">
        <f>VLOOKUP(B100,'List of ZIP Codes'!$A:$C,2,FALSE)</f>
        <v>Nassau</v>
      </c>
      <c r="B100">
        <v>11756</v>
      </c>
      <c r="C100">
        <f>VLOOKUP(B100,'Total Population'!$B:$D,3,FALSE)</f>
        <v>42321</v>
      </c>
      <c r="D100" s="1">
        <f>VLOOKUP(B100,Race!$B:$Q,5,FALSE)</f>
        <v>0.86585855721745708</v>
      </c>
      <c r="E100" s="1">
        <f>VLOOKUP(B100,Race!$B:$Q,7,FALSE)</f>
        <v>6.4743271661822739E-3</v>
      </c>
      <c r="F100" s="1">
        <f>VLOOKUP(B100,Race!$B:$Q,9,FALSE)</f>
        <v>0</v>
      </c>
      <c r="G100" s="1">
        <f>VLOOKUP(B100,Race!$B:$Q,11,FALSE)</f>
        <v>7.1383001346849079E-2</v>
      </c>
      <c r="H100" s="1">
        <f>VLOOKUP(B100,Race!$B:$Q,13,FALSE)</f>
        <v>0</v>
      </c>
      <c r="I100" s="1">
        <f>VLOOKUP(B100,Race!$B:$Q,16,FALSE)</f>
        <v>5.628411426951159E-2</v>
      </c>
      <c r="J100" s="27">
        <f>VLOOKUP(B100,Ethnicity!$B:$H,5,FALSE)</f>
        <v>0.87349070201554779</v>
      </c>
      <c r="K100" s="1">
        <f>VLOOKUP(B100,Ethnicity!$B:$H,7,FALSE)</f>
        <v>0.12650929798445215</v>
      </c>
      <c r="L100" s="44">
        <f>VLOOKUP($B100,'Median Age'!$B:$F,3,FALSE)</f>
        <v>41.3</v>
      </c>
      <c r="M100" s="44">
        <f>VLOOKUP($B100,'Median Age'!$B:$F,4,FALSE)</f>
        <v>40.4</v>
      </c>
      <c r="N100" s="44">
        <f>VLOOKUP($B100,'Median Age'!$B:$F,5,FALSE)</f>
        <v>42.4</v>
      </c>
      <c r="O100" s="1">
        <f>VLOOKUP($B100,Education!$B:$F,3,FALSE)</f>
        <v>0.91700000000000004</v>
      </c>
      <c r="P100" s="1">
        <f>VLOOKUP($B100,Education!$B:$F,4,FALSE)</f>
        <v>8.2999999999999963E-2</v>
      </c>
      <c r="Q100" s="1">
        <f>(VLOOKUP(B100,Language!$B:$E,4,FALSE)/VLOOKUP(B100,Language!$B:$E,3,FALSE))</f>
        <v>0.83176368804844891</v>
      </c>
      <c r="R100" t="str">
        <f>VLOOKUP(B100,Language!$AT:$AV,3,FALSE)</f>
        <v>Spanish or Spanish Creole</v>
      </c>
      <c r="S100" s="27">
        <f t="shared" si="12"/>
        <v>0.16823631195155109</v>
      </c>
      <c r="T100" s="33">
        <f>VLOOKUP(B100,Employment!$B:$E,4,FALSE)</f>
        <v>6.3E-2</v>
      </c>
      <c r="U100" s="33">
        <f>VLOOKUP(B100,Poverty!$B:$E,4,FALSE)</f>
        <v>2.8999999999999998E-2</v>
      </c>
      <c r="V100" s="33">
        <f>VLOOKUP(B100,'Public Assistance'!$B:$F,5,FALSE)</f>
        <v>3.516955427217533E-2</v>
      </c>
      <c r="W100" s="21">
        <f>VLOOKUP(B100,'Median Income'!$B:$E,4,FALSE)</f>
        <v>101370</v>
      </c>
      <c r="X100" s="1">
        <f>VLOOKUP(B100,'Foreign Born'!$A:$E,5,FALSE)</f>
        <v>0.1150020084591574</v>
      </c>
      <c r="Y100">
        <f>VLOOKUP($B100,'Place of Foreign Born'!$B:$AG,3,FALSE)</f>
        <v>4867</v>
      </c>
      <c r="Z100">
        <f>VLOOKUP($B100,'Place of Foreign Born'!$B:$AG,4,FALSE)</f>
        <v>1204</v>
      </c>
      <c r="AA100">
        <f>VLOOKUP($B100,'Place of Foreign Born'!$B:$AG,5,FALSE)</f>
        <v>248</v>
      </c>
      <c r="AB100">
        <f>VLOOKUP($B100,'Place of Foreign Born'!$B:$AG,6,FALSE)</f>
        <v>255</v>
      </c>
      <c r="AC100">
        <f>VLOOKUP($B100,'Place of Foreign Born'!$B:$AG,7,FALSE)</f>
        <v>377</v>
      </c>
      <c r="AD100">
        <f>VLOOKUP($B100,'Place of Foreign Born'!$B:$AG,8,FALSE)</f>
        <v>310</v>
      </c>
      <c r="AE100">
        <f>VLOOKUP($B100,'Place of Foreign Born'!$B:$AG,9,FALSE)</f>
        <v>14</v>
      </c>
      <c r="AF100" s="1">
        <f t="shared" si="13"/>
        <v>0.24738031641668379</v>
      </c>
      <c r="AG100">
        <f>VLOOKUP($B100,'Place of Foreign Born'!$B:$AG,10,FALSE)</f>
        <v>1825</v>
      </c>
      <c r="AH100">
        <f>VLOOKUP($B100,'Place of Foreign Born'!$B:$AG,11,FALSE)</f>
        <v>538</v>
      </c>
      <c r="AI100">
        <f>VLOOKUP($B100,'Place of Foreign Born'!$B:$AG,12,FALSE)</f>
        <v>722</v>
      </c>
      <c r="AJ100">
        <f>VLOOKUP($B100,'Place of Foreign Born'!$B:$AG,13,FALSE)</f>
        <v>441</v>
      </c>
      <c r="AK100">
        <f>VLOOKUP($B100,'Place of Foreign Born'!$B:$AG,14,FALSE)</f>
        <v>113</v>
      </c>
      <c r="AL100">
        <f>VLOOKUP($B100,'Place of Foreign Born'!$B:$AG,15,FALSE)</f>
        <v>11</v>
      </c>
      <c r="AM100" s="1">
        <f t="shared" si="14"/>
        <v>0.37497431682761456</v>
      </c>
      <c r="AN100">
        <f>VLOOKUP($B100,'Place of Foreign Born'!$B:$AG,16,FALSE)</f>
        <v>6</v>
      </c>
      <c r="AO100">
        <f>VLOOKUP($B100,'Place of Foreign Born'!$B:$AG,17,FALSE)</f>
        <v>0</v>
      </c>
      <c r="AP100">
        <f>VLOOKUP($B100,'Place of Foreign Born'!$B:$AG,18,FALSE)</f>
        <v>0</v>
      </c>
      <c r="AQ100">
        <f>VLOOKUP($B100,'Place of Foreign Born'!$B:$AG,19,FALSE)</f>
        <v>6</v>
      </c>
      <c r="AR100">
        <f>VLOOKUP($B100,'Place of Foreign Born'!$B:$AG,20,FALSE)</f>
        <v>0</v>
      </c>
      <c r="AS100">
        <f>VLOOKUP($B100,'Place of Foreign Born'!$B:$AG,21,FALSE)</f>
        <v>0</v>
      </c>
      <c r="AT100">
        <f>VLOOKUP($B100,'Place of Foreign Born'!$B:$AG,22,FALSE)</f>
        <v>0</v>
      </c>
      <c r="AU100" s="1">
        <f t="shared" si="15"/>
        <v>1.2327922745017466E-3</v>
      </c>
      <c r="AV100">
        <f>VLOOKUP($B100,'Place of Foreign Born'!$B:$AG,23,FALSE)</f>
        <v>0</v>
      </c>
      <c r="AW100">
        <f>VLOOKUP($B100,'Place of Foreign Born'!$B:$AG,24,FALSE)</f>
        <v>0</v>
      </c>
      <c r="AX100">
        <f>VLOOKUP($B100,'Place of Foreign Born'!$B:$AG,25,FALSE)</f>
        <v>0</v>
      </c>
      <c r="AY100">
        <f>VLOOKUP($B100,'Place of Foreign Born'!$B:$AG,26,FALSE)</f>
        <v>0</v>
      </c>
      <c r="AZ100" s="1">
        <f t="shared" si="16"/>
        <v>0</v>
      </c>
      <c r="BA100">
        <f>VLOOKUP($B100,'Place of Foreign Born'!$B:$AG,27,FALSE)</f>
        <v>1832</v>
      </c>
      <c r="BB100">
        <f>VLOOKUP($B100,'Place of Foreign Born'!$B:$AG,28,FALSE)</f>
        <v>1804</v>
      </c>
      <c r="BC100">
        <f>VLOOKUP($B100,'Place of Foreign Born'!$B:$AG,29,FALSE)</f>
        <v>355</v>
      </c>
      <c r="BD100">
        <f>VLOOKUP($B100,'Place of Foreign Born'!$B:$AG,30,FALSE)</f>
        <v>447</v>
      </c>
      <c r="BE100">
        <f>VLOOKUP($B100,'Place of Foreign Born'!$B:$AG,31,FALSE)</f>
        <v>1002</v>
      </c>
      <c r="BF100">
        <f>VLOOKUP($B100,'Place of Foreign Born'!$B:$AG,32,FALSE)</f>
        <v>28</v>
      </c>
      <c r="BG100" s="1">
        <f t="shared" si="17"/>
        <v>0.37641257448119991</v>
      </c>
    </row>
    <row r="101" spans="1:59" x14ac:dyDescent="0.25">
      <c r="A101" t="str">
        <f>VLOOKUP(B101,'List of ZIP Codes'!$A:$C,2,FALSE)</f>
        <v>Suffolk</v>
      </c>
      <c r="B101">
        <v>11757</v>
      </c>
      <c r="C101">
        <f>VLOOKUP(B101,'Total Population'!$B:$D,3,FALSE)</f>
        <v>44923</v>
      </c>
      <c r="D101" s="1">
        <f>VLOOKUP(B101,Race!$B:$Q,5,FALSE)</f>
        <v>0.91122587538677291</v>
      </c>
      <c r="E101" s="1">
        <f>VLOOKUP(B101,Race!$B:$Q,7,FALSE)</f>
        <v>2.0390445874051154E-2</v>
      </c>
      <c r="F101" s="1">
        <f>VLOOKUP(B101,Race!$B:$Q,9,FALSE)</f>
        <v>2.3818533935845779E-3</v>
      </c>
      <c r="G101" s="1">
        <f>VLOOKUP(B101,Race!$B:$Q,11,FALSE)</f>
        <v>1.9143868397034927E-2</v>
      </c>
      <c r="H101" s="1">
        <f>VLOOKUP(B101,Race!$B:$Q,13,FALSE)</f>
        <v>0</v>
      </c>
      <c r="I101" s="1">
        <f>VLOOKUP(B101,Race!$B:$Q,16,FALSE)</f>
        <v>4.685795694855642E-2</v>
      </c>
      <c r="J101" s="27">
        <f>VLOOKUP(B101,Ethnicity!$B:$H,5,FALSE)</f>
        <v>0.86207510629299022</v>
      </c>
      <c r="K101" s="1">
        <f>VLOOKUP(B101,Ethnicity!$B:$H,7,FALSE)</f>
        <v>0.13792489370700978</v>
      </c>
      <c r="L101" s="44">
        <f>VLOOKUP($B101,'Median Age'!$B:$F,3,FALSE)</f>
        <v>41.6</v>
      </c>
      <c r="M101" s="44">
        <f>VLOOKUP($B101,'Median Age'!$B:$F,4,FALSE)</f>
        <v>39.6</v>
      </c>
      <c r="N101" s="44">
        <f>VLOOKUP($B101,'Median Age'!$B:$F,5,FALSE)</f>
        <v>43.4</v>
      </c>
      <c r="O101" s="1">
        <f>VLOOKUP($B101,Education!$B:$F,3,FALSE)</f>
        <v>0.89</v>
      </c>
      <c r="P101" s="1">
        <f>VLOOKUP($B101,Education!$B:$F,4,FALSE)</f>
        <v>0.10999999999999999</v>
      </c>
      <c r="Q101" s="1">
        <f>(VLOOKUP(B101,Language!$B:$E,4,FALSE)/VLOOKUP(B101,Language!$B:$E,3,FALSE))</f>
        <v>0.77597025331164304</v>
      </c>
      <c r="R101" t="str">
        <f>VLOOKUP(B101,Language!$AT:$AV,3,FALSE)</f>
        <v>Spanish or Spanish Creole</v>
      </c>
      <c r="S101" s="27">
        <f t="shared" si="12"/>
        <v>0.22402974668835696</v>
      </c>
      <c r="T101" s="33">
        <f>VLOOKUP(B101,Employment!$B:$E,4,FALSE)</f>
        <v>7.8E-2</v>
      </c>
      <c r="U101" s="33">
        <f>VLOOKUP(B101,Poverty!$B:$E,4,FALSE)</f>
        <v>5.9000000000000004E-2</v>
      </c>
      <c r="V101" s="33">
        <f>VLOOKUP(B101,'Public Assistance'!$B:$F,5,FALSE)</f>
        <v>4.7714114593731281E-2</v>
      </c>
      <c r="W101" s="21">
        <f>VLOOKUP(B101,'Median Income'!$B:$E,4,FALSE)</f>
        <v>80716</v>
      </c>
      <c r="X101" s="1">
        <f>VLOOKUP(B101,'Foreign Born'!$A:$E,5,FALSE)</f>
        <v>0.17091467622376066</v>
      </c>
      <c r="Y101">
        <f>VLOOKUP($B101,'Place of Foreign Born'!$B:$AG,3,FALSE)</f>
        <v>7678</v>
      </c>
      <c r="Z101">
        <f>VLOOKUP($B101,'Place of Foreign Born'!$B:$AG,4,FALSE)</f>
        <v>3940</v>
      </c>
      <c r="AA101">
        <f>VLOOKUP($B101,'Place of Foreign Born'!$B:$AG,5,FALSE)</f>
        <v>85</v>
      </c>
      <c r="AB101">
        <f>VLOOKUP($B101,'Place of Foreign Born'!$B:$AG,6,FALSE)</f>
        <v>158</v>
      </c>
      <c r="AC101">
        <f>VLOOKUP($B101,'Place of Foreign Born'!$B:$AG,7,FALSE)</f>
        <v>748</v>
      </c>
      <c r="AD101">
        <f>VLOOKUP($B101,'Place of Foreign Born'!$B:$AG,8,FALSE)</f>
        <v>2949</v>
      </c>
      <c r="AE101">
        <f>VLOOKUP($B101,'Place of Foreign Born'!$B:$AG,9,FALSE)</f>
        <v>0</v>
      </c>
      <c r="AF101" s="1">
        <f t="shared" si="13"/>
        <v>0.51315446730919512</v>
      </c>
      <c r="AG101">
        <f>VLOOKUP($B101,'Place of Foreign Born'!$B:$AG,10,FALSE)</f>
        <v>1095</v>
      </c>
      <c r="AH101">
        <f>VLOOKUP($B101,'Place of Foreign Born'!$B:$AG,11,FALSE)</f>
        <v>175</v>
      </c>
      <c r="AI101">
        <f>VLOOKUP($B101,'Place of Foreign Born'!$B:$AG,12,FALSE)</f>
        <v>397</v>
      </c>
      <c r="AJ101">
        <f>VLOOKUP($B101,'Place of Foreign Born'!$B:$AG,13,FALSE)</f>
        <v>268</v>
      </c>
      <c r="AK101">
        <f>VLOOKUP($B101,'Place of Foreign Born'!$B:$AG,14,FALSE)</f>
        <v>255</v>
      </c>
      <c r="AL101">
        <f>VLOOKUP($B101,'Place of Foreign Born'!$B:$AG,15,FALSE)</f>
        <v>0</v>
      </c>
      <c r="AM101" s="1">
        <f t="shared" si="14"/>
        <v>0.14261526439176869</v>
      </c>
      <c r="AN101">
        <f>VLOOKUP($B101,'Place of Foreign Born'!$B:$AG,16,FALSE)</f>
        <v>159</v>
      </c>
      <c r="AO101">
        <f>VLOOKUP($B101,'Place of Foreign Born'!$B:$AG,17,FALSE)</f>
        <v>0</v>
      </c>
      <c r="AP101">
        <f>VLOOKUP($B101,'Place of Foreign Born'!$B:$AG,18,FALSE)</f>
        <v>0</v>
      </c>
      <c r="AQ101">
        <f>VLOOKUP($B101,'Place of Foreign Born'!$B:$AG,19,FALSE)</f>
        <v>159</v>
      </c>
      <c r="AR101">
        <f>VLOOKUP($B101,'Place of Foreign Born'!$B:$AG,20,FALSE)</f>
        <v>0</v>
      </c>
      <c r="AS101">
        <f>VLOOKUP($B101,'Place of Foreign Born'!$B:$AG,21,FALSE)</f>
        <v>0</v>
      </c>
      <c r="AT101">
        <f>VLOOKUP($B101,'Place of Foreign Born'!$B:$AG,22,FALSE)</f>
        <v>0</v>
      </c>
      <c r="AU101" s="1">
        <f t="shared" si="15"/>
        <v>2.0708517843188331E-2</v>
      </c>
      <c r="AV101">
        <f>VLOOKUP($B101,'Place of Foreign Born'!$B:$AG,23,FALSE)</f>
        <v>13</v>
      </c>
      <c r="AW101">
        <f>VLOOKUP($B101,'Place of Foreign Born'!$B:$AG,24,FALSE)</f>
        <v>13</v>
      </c>
      <c r="AX101">
        <f>VLOOKUP($B101,'Place of Foreign Born'!$B:$AG,25,FALSE)</f>
        <v>0</v>
      </c>
      <c r="AY101">
        <f>VLOOKUP($B101,'Place of Foreign Born'!$B:$AG,26,FALSE)</f>
        <v>0</v>
      </c>
      <c r="AZ101" s="1">
        <f t="shared" si="16"/>
        <v>1.6931492576191716E-3</v>
      </c>
      <c r="BA101">
        <f>VLOOKUP($B101,'Place of Foreign Born'!$B:$AG,27,FALSE)</f>
        <v>2471</v>
      </c>
      <c r="BB101">
        <f>VLOOKUP($B101,'Place of Foreign Born'!$B:$AG,28,FALSE)</f>
        <v>2449</v>
      </c>
      <c r="BC101">
        <f>VLOOKUP($B101,'Place of Foreign Born'!$B:$AG,29,FALSE)</f>
        <v>933</v>
      </c>
      <c r="BD101">
        <f>VLOOKUP($B101,'Place of Foreign Born'!$B:$AG,30,FALSE)</f>
        <v>778</v>
      </c>
      <c r="BE101">
        <f>VLOOKUP($B101,'Place of Foreign Born'!$B:$AG,31,FALSE)</f>
        <v>738</v>
      </c>
      <c r="BF101">
        <f>VLOOKUP($B101,'Place of Foreign Born'!$B:$AG,32,FALSE)</f>
        <v>22</v>
      </c>
      <c r="BG101" s="1">
        <f t="shared" si="17"/>
        <v>0.3218286011982287</v>
      </c>
    </row>
    <row r="102" spans="1:59" x14ac:dyDescent="0.25">
      <c r="A102" t="str">
        <f>VLOOKUP(B102,'List of ZIP Codes'!$A:$C,2,FALSE)</f>
        <v>Nassau</v>
      </c>
      <c r="B102">
        <v>11758</v>
      </c>
      <c r="C102">
        <f>VLOOKUP(B102,'Total Population'!$B:$D,3,FALSE)</f>
        <v>55900</v>
      </c>
      <c r="D102" s="1">
        <f>VLOOKUP(B102,Race!$B:$Q,5,FALSE)</f>
        <v>0.90071556350626114</v>
      </c>
      <c r="E102" s="1">
        <f>VLOOKUP(B102,Race!$B:$Q,7,FALSE)</f>
        <v>4.45438282647585E-2</v>
      </c>
      <c r="F102" s="1">
        <f>VLOOKUP(B102,Race!$B:$Q,9,FALSE)</f>
        <v>2.1288014311270126E-3</v>
      </c>
      <c r="G102" s="1">
        <f>VLOOKUP(B102,Race!$B:$Q,11,FALSE)</f>
        <v>2.0304114490161E-2</v>
      </c>
      <c r="H102" s="1">
        <f>VLOOKUP(B102,Race!$B:$Q,13,FALSE)</f>
        <v>0</v>
      </c>
      <c r="I102" s="1">
        <f>VLOOKUP(B102,Race!$B:$Q,16,FALSE)</f>
        <v>3.2307692307692308E-2</v>
      </c>
      <c r="J102" s="27">
        <f>VLOOKUP(B102,Ethnicity!$B:$H,5,FALSE)</f>
        <v>0.91425760286225399</v>
      </c>
      <c r="K102" s="1">
        <f>VLOOKUP(B102,Ethnicity!$B:$H,7,FALSE)</f>
        <v>8.5742397137745979E-2</v>
      </c>
      <c r="L102" s="44">
        <f>VLOOKUP($B102,'Median Age'!$B:$F,3,FALSE)</f>
        <v>42.9</v>
      </c>
      <c r="M102" s="44">
        <f>VLOOKUP($B102,'Median Age'!$B:$F,4,FALSE)</f>
        <v>41.8</v>
      </c>
      <c r="N102" s="44">
        <f>VLOOKUP($B102,'Median Age'!$B:$F,5,FALSE)</f>
        <v>43.7</v>
      </c>
      <c r="O102" s="1">
        <f>VLOOKUP($B102,Education!$B:$F,3,FALSE)</f>
        <v>0.93799999999999994</v>
      </c>
      <c r="P102" s="1">
        <f>VLOOKUP($B102,Education!$B:$F,4,FALSE)</f>
        <v>6.2000000000000055E-2</v>
      </c>
      <c r="Q102" s="1">
        <f>(VLOOKUP(B102,Language!$B:$E,4,FALSE)/VLOOKUP(B102,Language!$B:$E,3,FALSE))</f>
        <v>0.87597104352921162</v>
      </c>
      <c r="R102" t="str">
        <f>VLOOKUP(B102,Language!$AT:$AV,3,FALSE)</f>
        <v>Spanish or Spanish Creole</v>
      </c>
      <c r="S102" s="27">
        <f t="shared" ref="S102:S133" si="18">1-Q102</f>
        <v>0.12402895647078838</v>
      </c>
      <c r="T102" s="33">
        <f>VLOOKUP(B102,Employment!$B:$E,4,FALSE)</f>
        <v>5.2000000000000005E-2</v>
      </c>
      <c r="U102" s="33">
        <f>VLOOKUP(B102,Poverty!$B:$E,4,FALSE)</f>
        <v>3.7999999999999999E-2</v>
      </c>
      <c r="V102" s="33">
        <f>VLOOKUP(B102,'Public Assistance'!$B:$F,5,FALSE)</f>
        <v>3.7289058247142078E-2</v>
      </c>
      <c r="W102" s="21">
        <f>VLOOKUP(B102,'Median Income'!$B:$E,4,FALSE)</f>
        <v>105467</v>
      </c>
      <c r="X102" s="1">
        <f>VLOOKUP(B102,'Foreign Born'!$A:$E,5,FALSE)</f>
        <v>9.1127012522361356E-2</v>
      </c>
      <c r="Y102">
        <f>VLOOKUP($B102,'Place of Foreign Born'!$B:$AG,3,FALSE)</f>
        <v>5094</v>
      </c>
      <c r="Z102">
        <f>VLOOKUP($B102,'Place of Foreign Born'!$B:$AG,4,FALSE)</f>
        <v>1574</v>
      </c>
      <c r="AA102">
        <f>VLOOKUP($B102,'Place of Foreign Born'!$B:$AG,5,FALSE)</f>
        <v>191</v>
      </c>
      <c r="AB102">
        <f>VLOOKUP($B102,'Place of Foreign Born'!$B:$AG,6,FALSE)</f>
        <v>177</v>
      </c>
      <c r="AC102">
        <f>VLOOKUP($B102,'Place of Foreign Born'!$B:$AG,7,FALSE)</f>
        <v>917</v>
      </c>
      <c r="AD102">
        <f>VLOOKUP($B102,'Place of Foreign Born'!$B:$AG,8,FALSE)</f>
        <v>289</v>
      </c>
      <c r="AE102">
        <f>VLOOKUP($B102,'Place of Foreign Born'!$B:$AG,9,FALSE)</f>
        <v>0</v>
      </c>
      <c r="AF102" s="1">
        <f t="shared" ref="AF102:AF133" si="19">Z102/Y102</f>
        <v>0.30899096976835494</v>
      </c>
      <c r="AG102">
        <f>VLOOKUP($B102,'Place of Foreign Born'!$B:$AG,10,FALSE)</f>
        <v>876</v>
      </c>
      <c r="AH102">
        <f>VLOOKUP($B102,'Place of Foreign Born'!$B:$AG,11,FALSE)</f>
        <v>383</v>
      </c>
      <c r="AI102">
        <f>VLOOKUP($B102,'Place of Foreign Born'!$B:$AG,12,FALSE)</f>
        <v>283</v>
      </c>
      <c r="AJ102">
        <f>VLOOKUP($B102,'Place of Foreign Born'!$B:$AG,13,FALSE)</f>
        <v>97</v>
      </c>
      <c r="AK102">
        <f>VLOOKUP($B102,'Place of Foreign Born'!$B:$AG,14,FALSE)</f>
        <v>98</v>
      </c>
      <c r="AL102">
        <f>VLOOKUP($B102,'Place of Foreign Born'!$B:$AG,15,FALSE)</f>
        <v>15</v>
      </c>
      <c r="AM102" s="1">
        <f t="shared" ref="AM102:AM133" si="20">AG102/Y102</f>
        <v>0.17196702002355713</v>
      </c>
      <c r="AN102">
        <f>VLOOKUP($B102,'Place of Foreign Born'!$B:$AG,16,FALSE)</f>
        <v>51</v>
      </c>
      <c r="AO102">
        <f>VLOOKUP($B102,'Place of Foreign Born'!$B:$AG,17,FALSE)</f>
        <v>0</v>
      </c>
      <c r="AP102">
        <f>VLOOKUP($B102,'Place of Foreign Born'!$B:$AG,18,FALSE)</f>
        <v>0</v>
      </c>
      <c r="AQ102">
        <f>VLOOKUP($B102,'Place of Foreign Born'!$B:$AG,19,FALSE)</f>
        <v>38</v>
      </c>
      <c r="AR102">
        <f>VLOOKUP($B102,'Place of Foreign Born'!$B:$AG,20,FALSE)</f>
        <v>12</v>
      </c>
      <c r="AS102">
        <f>VLOOKUP($B102,'Place of Foreign Born'!$B:$AG,21,FALSE)</f>
        <v>1</v>
      </c>
      <c r="AT102">
        <f>VLOOKUP($B102,'Place of Foreign Born'!$B:$AG,22,FALSE)</f>
        <v>0</v>
      </c>
      <c r="AU102" s="1">
        <f t="shared" ref="AU102:AU133" si="21">AN102/Y102</f>
        <v>1.0011778563015312E-2</v>
      </c>
      <c r="AV102">
        <f>VLOOKUP($B102,'Place of Foreign Born'!$B:$AG,23,FALSE)</f>
        <v>4</v>
      </c>
      <c r="AW102">
        <f>VLOOKUP($B102,'Place of Foreign Born'!$B:$AG,24,FALSE)</f>
        <v>4</v>
      </c>
      <c r="AX102">
        <f>VLOOKUP($B102,'Place of Foreign Born'!$B:$AG,25,FALSE)</f>
        <v>0</v>
      </c>
      <c r="AY102">
        <f>VLOOKUP($B102,'Place of Foreign Born'!$B:$AG,26,FALSE)</f>
        <v>0</v>
      </c>
      <c r="AZ102" s="1">
        <f t="shared" ref="AZ102:AZ133" si="22">AV102/Y102</f>
        <v>7.8523753435414214E-4</v>
      </c>
      <c r="BA102">
        <f>VLOOKUP($B102,'Place of Foreign Born'!$B:$AG,27,FALSE)</f>
        <v>2589</v>
      </c>
      <c r="BB102">
        <f>VLOOKUP($B102,'Place of Foreign Born'!$B:$AG,28,FALSE)</f>
        <v>2507</v>
      </c>
      <c r="BC102">
        <f>VLOOKUP($B102,'Place of Foreign Born'!$B:$AG,29,FALSE)</f>
        <v>741</v>
      </c>
      <c r="BD102">
        <f>VLOOKUP($B102,'Place of Foreign Born'!$B:$AG,30,FALSE)</f>
        <v>921</v>
      </c>
      <c r="BE102">
        <f>VLOOKUP($B102,'Place of Foreign Born'!$B:$AG,31,FALSE)</f>
        <v>845</v>
      </c>
      <c r="BF102">
        <f>VLOOKUP($B102,'Place of Foreign Born'!$B:$AG,32,FALSE)</f>
        <v>82</v>
      </c>
      <c r="BG102" s="1">
        <f t="shared" ref="BG102:BG133" si="23">BA102/Y102</f>
        <v>0.50824499411071844</v>
      </c>
    </row>
    <row r="103" spans="1:59" x14ac:dyDescent="0.25">
      <c r="A103" t="str">
        <f>VLOOKUP(B103,'List of ZIP Codes'!$A:$C,2,FALSE)</f>
        <v>Nassau</v>
      </c>
      <c r="B103">
        <v>11762</v>
      </c>
      <c r="C103">
        <f>VLOOKUP(B103,'Total Population'!$B:$D,3,FALSE)</f>
        <v>23053</v>
      </c>
      <c r="D103" s="1">
        <f>VLOOKUP(B103,Race!$B:$Q,5,FALSE)</f>
        <v>0.97076302433522754</v>
      </c>
      <c r="E103" s="1">
        <f>VLOOKUP(B103,Race!$B:$Q,7,FALSE)</f>
        <v>9.3697132694226352E-3</v>
      </c>
      <c r="F103" s="1">
        <f>VLOOKUP(B103,Race!$B:$Q,9,FALSE)</f>
        <v>2.1689151086626469E-4</v>
      </c>
      <c r="G103" s="1">
        <f>VLOOKUP(B103,Race!$B:$Q,11,FALSE)</f>
        <v>1.0324035917234199E-2</v>
      </c>
      <c r="H103" s="1">
        <f>VLOOKUP(B103,Race!$B:$Q,13,FALSE)</f>
        <v>0</v>
      </c>
      <c r="I103" s="1">
        <f>VLOOKUP(B103,Race!$B:$Q,16,FALSE)</f>
        <v>9.3263349672493816E-3</v>
      </c>
      <c r="J103" s="27">
        <f>VLOOKUP(B103,Ethnicity!$B:$H,5,FALSE)</f>
        <v>0.93992105149004468</v>
      </c>
      <c r="K103" s="1">
        <f>VLOOKUP(B103,Ethnicity!$B:$H,7,FALSE)</f>
        <v>6.0078948509955321E-2</v>
      </c>
      <c r="L103" s="44">
        <f>VLOOKUP($B103,'Median Age'!$B:$F,3,FALSE)</f>
        <v>42.1</v>
      </c>
      <c r="M103" s="44">
        <f>VLOOKUP($B103,'Median Age'!$B:$F,4,FALSE)</f>
        <v>41</v>
      </c>
      <c r="N103" s="44">
        <f>VLOOKUP($B103,'Median Age'!$B:$F,5,FALSE)</f>
        <v>42.9</v>
      </c>
      <c r="O103" s="1">
        <f>VLOOKUP($B103,Education!$B:$F,3,FALSE)</f>
        <v>0.96499999999999997</v>
      </c>
      <c r="P103" s="1">
        <f>VLOOKUP($B103,Education!$B:$F,4,FALSE)</f>
        <v>3.5000000000000031E-2</v>
      </c>
      <c r="Q103" s="1">
        <f>(VLOOKUP(B103,Language!$B:$E,4,FALSE)/VLOOKUP(B103,Language!$B:$E,3,FALSE))</f>
        <v>0.92572530297466027</v>
      </c>
      <c r="R103" t="str">
        <f>VLOOKUP(B103,Language!$AT:$AV,3,FALSE)</f>
        <v>Spanish or Spanish Creole</v>
      </c>
      <c r="S103" s="27">
        <f t="shared" si="18"/>
        <v>7.4274697025339731E-2</v>
      </c>
      <c r="T103" s="33">
        <f>VLOOKUP(B103,Employment!$B:$E,4,FALSE)</f>
        <v>7.6999999999999999E-2</v>
      </c>
      <c r="U103" s="33">
        <f>VLOOKUP(B103,Poverty!$B:$E,4,FALSE)</f>
        <v>2.2000000000000002E-2</v>
      </c>
      <c r="V103" s="33">
        <f>VLOOKUP(B103,'Public Assistance'!$B:$F,5,FALSE)</f>
        <v>2.2467320261437908E-2</v>
      </c>
      <c r="W103" s="21">
        <f>VLOOKUP(B103,'Median Income'!$B:$E,4,FALSE)</f>
        <v>117051</v>
      </c>
      <c r="X103" s="1">
        <f>VLOOKUP(B103,'Foreign Born'!$A:$E,5,FALSE)</f>
        <v>5.5827874896976534E-2</v>
      </c>
      <c r="Y103">
        <f>VLOOKUP($B103,'Place of Foreign Born'!$B:$AG,3,FALSE)</f>
        <v>1287</v>
      </c>
      <c r="Z103">
        <f>VLOOKUP($B103,'Place of Foreign Born'!$B:$AG,4,FALSE)</f>
        <v>572</v>
      </c>
      <c r="AA103">
        <f>VLOOKUP($B103,'Place of Foreign Born'!$B:$AG,5,FALSE)</f>
        <v>68</v>
      </c>
      <c r="AB103">
        <f>VLOOKUP($B103,'Place of Foreign Born'!$B:$AG,6,FALSE)</f>
        <v>57</v>
      </c>
      <c r="AC103">
        <f>VLOOKUP($B103,'Place of Foreign Born'!$B:$AG,7,FALSE)</f>
        <v>202</v>
      </c>
      <c r="AD103">
        <f>VLOOKUP($B103,'Place of Foreign Born'!$B:$AG,8,FALSE)</f>
        <v>245</v>
      </c>
      <c r="AE103">
        <f>VLOOKUP($B103,'Place of Foreign Born'!$B:$AG,9,FALSE)</f>
        <v>0</v>
      </c>
      <c r="AF103" s="1">
        <f t="shared" si="19"/>
        <v>0.44444444444444442</v>
      </c>
      <c r="AG103">
        <f>VLOOKUP($B103,'Place of Foreign Born'!$B:$AG,10,FALSE)</f>
        <v>322</v>
      </c>
      <c r="AH103">
        <f>VLOOKUP($B103,'Place of Foreign Born'!$B:$AG,11,FALSE)</f>
        <v>135</v>
      </c>
      <c r="AI103">
        <f>VLOOKUP($B103,'Place of Foreign Born'!$B:$AG,12,FALSE)</f>
        <v>72</v>
      </c>
      <c r="AJ103">
        <f>VLOOKUP($B103,'Place of Foreign Born'!$B:$AG,13,FALSE)</f>
        <v>41</v>
      </c>
      <c r="AK103">
        <f>VLOOKUP($B103,'Place of Foreign Born'!$B:$AG,14,FALSE)</f>
        <v>62</v>
      </c>
      <c r="AL103">
        <f>VLOOKUP($B103,'Place of Foreign Born'!$B:$AG,15,FALSE)</f>
        <v>12</v>
      </c>
      <c r="AM103" s="1">
        <f t="shared" si="20"/>
        <v>0.25019425019425018</v>
      </c>
      <c r="AN103">
        <f>VLOOKUP($B103,'Place of Foreign Born'!$B:$AG,16,FALSE)</f>
        <v>29</v>
      </c>
      <c r="AO103">
        <f>VLOOKUP($B103,'Place of Foreign Born'!$B:$AG,17,FALSE)</f>
        <v>0</v>
      </c>
      <c r="AP103">
        <f>VLOOKUP($B103,'Place of Foreign Born'!$B:$AG,18,FALSE)</f>
        <v>0</v>
      </c>
      <c r="AQ103">
        <f>VLOOKUP($B103,'Place of Foreign Born'!$B:$AG,19,FALSE)</f>
        <v>29</v>
      </c>
      <c r="AR103">
        <f>VLOOKUP($B103,'Place of Foreign Born'!$B:$AG,20,FALSE)</f>
        <v>0</v>
      </c>
      <c r="AS103">
        <f>VLOOKUP($B103,'Place of Foreign Born'!$B:$AG,21,FALSE)</f>
        <v>0</v>
      </c>
      <c r="AT103">
        <f>VLOOKUP($B103,'Place of Foreign Born'!$B:$AG,22,FALSE)</f>
        <v>0</v>
      </c>
      <c r="AU103" s="1">
        <f t="shared" si="21"/>
        <v>2.2533022533022532E-2</v>
      </c>
      <c r="AV103">
        <f>VLOOKUP($B103,'Place of Foreign Born'!$B:$AG,23,FALSE)</f>
        <v>0</v>
      </c>
      <c r="AW103">
        <f>VLOOKUP($B103,'Place of Foreign Born'!$B:$AG,24,FALSE)</f>
        <v>0</v>
      </c>
      <c r="AX103">
        <f>VLOOKUP($B103,'Place of Foreign Born'!$B:$AG,25,FALSE)</f>
        <v>0</v>
      </c>
      <c r="AY103">
        <f>VLOOKUP($B103,'Place of Foreign Born'!$B:$AG,26,FALSE)</f>
        <v>0</v>
      </c>
      <c r="AZ103" s="1">
        <f t="shared" si="22"/>
        <v>0</v>
      </c>
      <c r="BA103">
        <f>VLOOKUP($B103,'Place of Foreign Born'!$B:$AG,27,FALSE)</f>
        <v>364</v>
      </c>
      <c r="BB103">
        <f>VLOOKUP($B103,'Place of Foreign Born'!$B:$AG,28,FALSE)</f>
        <v>340</v>
      </c>
      <c r="BC103">
        <f>VLOOKUP($B103,'Place of Foreign Born'!$B:$AG,29,FALSE)</f>
        <v>109</v>
      </c>
      <c r="BD103">
        <f>VLOOKUP($B103,'Place of Foreign Born'!$B:$AG,30,FALSE)</f>
        <v>105</v>
      </c>
      <c r="BE103">
        <f>VLOOKUP($B103,'Place of Foreign Born'!$B:$AG,31,FALSE)</f>
        <v>126</v>
      </c>
      <c r="BF103">
        <f>VLOOKUP($B103,'Place of Foreign Born'!$B:$AG,32,FALSE)</f>
        <v>24</v>
      </c>
      <c r="BG103" s="1">
        <f t="shared" si="23"/>
        <v>0.28282828282828282</v>
      </c>
    </row>
    <row r="104" spans="1:59" x14ac:dyDescent="0.25">
      <c r="A104" t="str">
        <f>VLOOKUP(B104,'List of ZIP Codes'!$A:$C,2,FALSE)</f>
        <v>Suffolk</v>
      </c>
      <c r="B104">
        <v>11763</v>
      </c>
      <c r="C104">
        <f>VLOOKUP(B104,'Total Population'!$B:$D,3,FALSE)</f>
        <v>29217</v>
      </c>
      <c r="D104" s="1">
        <f>VLOOKUP(B104,Race!$B:$Q,5,FALSE)</f>
        <v>0.82434883800527092</v>
      </c>
      <c r="E104" s="1">
        <f>VLOOKUP(B104,Race!$B:$Q,7,FALSE)</f>
        <v>0.10179005373583873</v>
      </c>
      <c r="F104" s="1">
        <f>VLOOKUP(B104,Race!$B:$Q,9,FALSE)</f>
        <v>3.7307047267002087E-3</v>
      </c>
      <c r="G104" s="1">
        <f>VLOOKUP(B104,Race!$B:$Q,11,FALSE)</f>
        <v>3.3234076051613784E-2</v>
      </c>
      <c r="H104" s="1">
        <f>VLOOKUP(B104,Race!$B:$Q,13,FALSE)</f>
        <v>0</v>
      </c>
      <c r="I104" s="1">
        <f>VLOOKUP(B104,Race!$B:$Q,16,FALSE)</f>
        <v>3.6896327480576377E-2</v>
      </c>
      <c r="J104" s="27">
        <f>VLOOKUP(B104,Ethnicity!$B:$H,5,FALSE)</f>
        <v>0.78858198993736528</v>
      </c>
      <c r="K104" s="1">
        <f>VLOOKUP(B104,Ethnicity!$B:$H,7,FALSE)</f>
        <v>0.21141801006263478</v>
      </c>
      <c r="L104" s="44">
        <f>VLOOKUP($B104,'Median Age'!$B:$F,3,FALSE)</f>
        <v>37.4</v>
      </c>
      <c r="M104" s="44">
        <f>VLOOKUP($B104,'Median Age'!$B:$F,4,FALSE)</f>
        <v>36.1</v>
      </c>
      <c r="N104" s="44">
        <f>VLOOKUP($B104,'Median Age'!$B:$F,5,FALSE)</f>
        <v>38.700000000000003</v>
      </c>
      <c r="O104" s="1">
        <f>VLOOKUP($B104,Education!$B:$F,3,FALSE)</f>
        <v>0.89300000000000002</v>
      </c>
      <c r="P104" s="1">
        <f>VLOOKUP($B104,Education!$B:$F,4,FALSE)</f>
        <v>0.10699999999999998</v>
      </c>
      <c r="Q104" s="1">
        <f>(VLOOKUP(B104,Language!$B:$E,4,FALSE)/VLOOKUP(B104,Language!$B:$E,3,FALSE))</f>
        <v>0.78301921184061829</v>
      </c>
      <c r="R104" t="str">
        <f>VLOOKUP(B104,Language!$AT:$AV,3,FALSE)</f>
        <v>Spanish or Spanish Creole</v>
      </c>
      <c r="S104" s="27">
        <f t="shared" si="18"/>
        <v>0.21698078815938171</v>
      </c>
      <c r="T104" s="33">
        <f>VLOOKUP(B104,Employment!$B:$E,4,FALSE)</f>
        <v>6.3E-2</v>
      </c>
      <c r="U104" s="33">
        <f>VLOOKUP(B104,Poverty!$B:$E,4,FALSE)</f>
        <v>7.0999999999999994E-2</v>
      </c>
      <c r="V104" s="33">
        <f>VLOOKUP(B104,'Public Assistance'!$B:$F,5,FALSE)</f>
        <v>7.8615680410168767E-2</v>
      </c>
      <c r="W104" s="21">
        <f>VLOOKUP(B104,'Median Income'!$B:$E,4,FALSE)</f>
        <v>85734</v>
      </c>
      <c r="X104" s="1">
        <f>VLOOKUP(B104,'Foreign Born'!$A:$E,5,FALSE)</f>
        <v>0.12417428209603998</v>
      </c>
      <c r="Y104">
        <f>VLOOKUP($B104,'Place of Foreign Born'!$B:$AG,3,FALSE)</f>
        <v>3628</v>
      </c>
      <c r="Z104">
        <f>VLOOKUP($B104,'Place of Foreign Born'!$B:$AG,4,FALSE)</f>
        <v>498</v>
      </c>
      <c r="AA104">
        <f>VLOOKUP($B104,'Place of Foreign Born'!$B:$AG,5,FALSE)</f>
        <v>54</v>
      </c>
      <c r="AB104">
        <f>VLOOKUP($B104,'Place of Foreign Born'!$B:$AG,6,FALSE)</f>
        <v>58</v>
      </c>
      <c r="AC104">
        <f>VLOOKUP($B104,'Place of Foreign Born'!$B:$AG,7,FALSE)</f>
        <v>149</v>
      </c>
      <c r="AD104">
        <f>VLOOKUP($B104,'Place of Foreign Born'!$B:$AG,8,FALSE)</f>
        <v>237</v>
      </c>
      <c r="AE104">
        <f>VLOOKUP($B104,'Place of Foreign Born'!$B:$AG,9,FALSE)</f>
        <v>0</v>
      </c>
      <c r="AF104" s="1">
        <f t="shared" si="19"/>
        <v>0.1372657111356119</v>
      </c>
      <c r="AG104">
        <f>VLOOKUP($B104,'Place of Foreign Born'!$B:$AG,10,FALSE)</f>
        <v>968</v>
      </c>
      <c r="AH104">
        <f>VLOOKUP($B104,'Place of Foreign Born'!$B:$AG,11,FALSE)</f>
        <v>275</v>
      </c>
      <c r="AI104">
        <f>VLOOKUP($B104,'Place of Foreign Born'!$B:$AG,12,FALSE)</f>
        <v>435</v>
      </c>
      <c r="AJ104">
        <f>VLOOKUP($B104,'Place of Foreign Born'!$B:$AG,13,FALSE)</f>
        <v>106</v>
      </c>
      <c r="AK104">
        <f>VLOOKUP($B104,'Place of Foreign Born'!$B:$AG,14,FALSE)</f>
        <v>152</v>
      </c>
      <c r="AL104">
        <f>VLOOKUP($B104,'Place of Foreign Born'!$B:$AG,15,FALSE)</f>
        <v>0</v>
      </c>
      <c r="AM104" s="1">
        <f t="shared" si="20"/>
        <v>0.26681367144432194</v>
      </c>
      <c r="AN104">
        <f>VLOOKUP($B104,'Place of Foreign Born'!$B:$AG,16,FALSE)</f>
        <v>63</v>
      </c>
      <c r="AO104">
        <f>VLOOKUP($B104,'Place of Foreign Born'!$B:$AG,17,FALSE)</f>
        <v>0</v>
      </c>
      <c r="AP104">
        <f>VLOOKUP($B104,'Place of Foreign Born'!$B:$AG,18,FALSE)</f>
        <v>0</v>
      </c>
      <c r="AQ104">
        <f>VLOOKUP($B104,'Place of Foreign Born'!$B:$AG,19,FALSE)</f>
        <v>0</v>
      </c>
      <c r="AR104">
        <f>VLOOKUP($B104,'Place of Foreign Born'!$B:$AG,20,FALSE)</f>
        <v>0</v>
      </c>
      <c r="AS104">
        <f>VLOOKUP($B104,'Place of Foreign Born'!$B:$AG,21,FALSE)</f>
        <v>63</v>
      </c>
      <c r="AT104">
        <f>VLOOKUP($B104,'Place of Foreign Born'!$B:$AG,22,FALSE)</f>
        <v>0</v>
      </c>
      <c r="AU104" s="1">
        <f t="shared" si="21"/>
        <v>1.7364939360529217E-2</v>
      </c>
      <c r="AV104">
        <f>VLOOKUP($B104,'Place of Foreign Born'!$B:$AG,23,FALSE)</f>
        <v>0</v>
      </c>
      <c r="AW104">
        <f>VLOOKUP($B104,'Place of Foreign Born'!$B:$AG,24,FALSE)</f>
        <v>0</v>
      </c>
      <c r="AX104">
        <f>VLOOKUP($B104,'Place of Foreign Born'!$B:$AG,25,FALSE)</f>
        <v>0</v>
      </c>
      <c r="AY104">
        <f>VLOOKUP($B104,'Place of Foreign Born'!$B:$AG,26,FALSE)</f>
        <v>0</v>
      </c>
      <c r="AZ104" s="1">
        <f t="shared" si="22"/>
        <v>0</v>
      </c>
      <c r="BA104">
        <f>VLOOKUP($B104,'Place of Foreign Born'!$B:$AG,27,FALSE)</f>
        <v>2099</v>
      </c>
      <c r="BB104">
        <f>VLOOKUP($B104,'Place of Foreign Born'!$B:$AG,28,FALSE)</f>
        <v>2037</v>
      </c>
      <c r="BC104">
        <f>VLOOKUP($B104,'Place of Foreign Born'!$B:$AG,29,FALSE)</f>
        <v>457</v>
      </c>
      <c r="BD104">
        <f>VLOOKUP($B104,'Place of Foreign Born'!$B:$AG,30,FALSE)</f>
        <v>955</v>
      </c>
      <c r="BE104">
        <f>VLOOKUP($B104,'Place of Foreign Born'!$B:$AG,31,FALSE)</f>
        <v>625</v>
      </c>
      <c r="BF104">
        <f>VLOOKUP($B104,'Place of Foreign Born'!$B:$AG,32,FALSE)</f>
        <v>62</v>
      </c>
      <c r="BG104" s="1">
        <f t="shared" si="23"/>
        <v>0.57855567805953689</v>
      </c>
    </row>
    <row r="105" spans="1:59" x14ac:dyDescent="0.25">
      <c r="A105" t="str">
        <f>VLOOKUP(B105,'List of ZIP Codes'!$A:$C,2,FALSE)</f>
        <v>Suffolk</v>
      </c>
      <c r="B105">
        <v>11764</v>
      </c>
      <c r="C105">
        <f>VLOOKUP(B105,'Total Population'!$B:$D,3,FALSE)</f>
        <v>12969</v>
      </c>
      <c r="D105" s="1">
        <f>VLOOKUP(B105,Race!$B:$Q,5,FALSE)</f>
        <v>0.95049733981031692</v>
      </c>
      <c r="E105" s="1">
        <f>VLOOKUP(B105,Race!$B:$Q,7,FALSE)</f>
        <v>9.7154753643303258E-3</v>
      </c>
      <c r="F105" s="1">
        <f>VLOOKUP(B105,Race!$B:$Q,9,FALSE)</f>
        <v>4.1637751561415682E-3</v>
      </c>
      <c r="G105" s="1">
        <f>VLOOKUP(B105,Race!$B:$Q,11,FALSE)</f>
        <v>2.2052586938083121E-2</v>
      </c>
      <c r="H105" s="1">
        <f>VLOOKUP(B105,Race!$B:$Q,13,FALSE)</f>
        <v>0</v>
      </c>
      <c r="I105" s="1">
        <f>VLOOKUP(B105,Race!$B:$Q,16,FALSE)</f>
        <v>1.3570822731128074E-2</v>
      </c>
      <c r="J105" s="27">
        <f>VLOOKUP(B105,Ethnicity!$B:$H,5,FALSE)</f>
        <v>0.96298866527874161</v>
      </c>
      <c r="K105" s="1">
        <f>VLOOKUP(B105,Ethnicity!$B:$H,7,FALSE)</f>
        <v>3.7011334721258386E-2</v>
      </c>
      <c r="L105" s="44">
        <f>VLOOKUP($B105,'Median Age'!$B:$F,3,FALSE)</f>
        <v>38.799999999999997</v>
      </c>
      <c r="M105" s="44">
        <f>VLOOKUP($B105,'Median Age'!$B:$F,4,FALSE)</f>
        <v>38</v>
      </c>
      <c r="N105" s="44">
        <f>VLOOKUP($B105,'Median Age'!$B:$F,5,FALSE)</f>
        <v>39.799999999999997</v>
      </c>
      <c r="O105" s="1">
        <f>VLOOKUP($B105,Education!$B:$F,3,FALSE)</f>
        <v>0.97</v>
      </c>
      <c r="P105" s="1">
        <f>VLOOKUP($B105,Education!$B:$F,4,FALSE)</f>
        <v>3.0000000000000027E-2</v>
      </c>
      <c r="Q105" s="1">
        <f>(VLOOKUP(B105,Language!$B:$E,4,FALSE)/VLOOKUP(B105,Language!$B:$E,3,FALSE))</f>
        <v>0.89841656516443358</v>
      </c>
      <c r="R105" t="str">
        <f>VLOOKUP(B105,Language!$AT:$AV,3,FALSE)</f>
        <v>Portuguese or Portuguese Creole</v>
      </c>
      <c r="S105" s="27">
        <f t="shared" si="18"/>
        <v>0.10158343483556642</v>
      </c>
      <c r="T105" s="33">
        <f>VLOOKUP(B105,Employment!$B:$E,4,FALSE)</f>
        <v>6.4000000000000001E-2</v>
      </c>
      <c r="U105" s="33">
        <f>VLOOKUP(B105,Poverty!$B:$E,4,FALSE)</f>
        <v>4.5999999999999999E-2</v>
      </c>
      <c r="V105" s="33">
        <f>VLOOKUP(B105,'Public Assistance'!$B:$F,5,FALSE)</f>
        <v>4.4695365796283224E-3</v>
      </c>
      <c r="W105" s="21">
        <f>VLOOKUP(B105,'Median Income'!$B:$E,4,FALSE)</f>
        <v>114398</v>
      </c>
      <c r="X105" s="1">
        <f>VLOOKUP(B105,'Foreign Born'!$A:$E,5,FALSE)</f>
        <v>5.4745932608528031E-2</v>
      </c>
      <c r="Y105">
        <f>VLOOKUP($B105,'Place of Foreign Born'!$B:$AG,3,FALSE)</f>
        <v>710</v>
      </c>
      <c r="Z105">
        <f>VLOOKUP($B105,'Place of Foreign Born'!$B:$AG,4,FALSE)</f>
        <v>431</v>
      </c>
      <c r="AA105">
        <f>VLOOKUP($B105,'Place of Foreign Born'!$B:$AG,5,FALSE)</f>
        <v>5</v>
      </c>
      <c r="AB105">
        <f>VLOOKUP($B105,'Place of Foreign Born'!$B:$AG,6,FALSE)</f>
        <v>57</v>
      </c>
      <c r="AC105">
        <f>VLOOKUP($B105,'Place of Foreign Born'!$B:$AG,7,FALSE)</f>
        <v>282</v>
      </c>
      <c r="AD105">
        <f>VLOOKUP($B105,'Place of Foreign Born'!$B:$AG,8,FALSE)</f>
        <v>87</v>
      </c>
      <c r="AE105">
        <f>VLOOKUP($B105,'Place of Foreign Born'!$B:$AG,9,FALSE)</f>
        <v>0</v>
      </c>
      <c r="AF105" s="1">
        <f t="shared" si="19"/>
        <v>0.60704225352112673</v>
      </c>
      <c r="AG105">
        <f>VLOOKUP($B105,'Place of Foreign Born'!$B:$AG,10,FALSE)</f>
        <v>195</v>
      </c>
      <c r="AH105">
        <f>VLOOKUP($B105,'Place of Foreign Born'!$B:$AG,11,FALSE)</f>
        <v>131</v>
      </c>
      <c r="AI105">
        <f>VLOOKUP($B105,'Place of Foreign Born'!$B:$AG,12,FALSE)</f>
        <v>64</v>
      </c>
      <c r="AJ105">
        <f>VLOOKUP($B105,'Place of Foreign Born'!$B:$AG,13,FALSE)</f>
        <v>0</v>
      </c>
      <c r="AK105">
        <f>VLOOKUP($B105,'Place of Foreign Born'!$B:$AG,14,FALSE)</f>
        <v>0</v>
      </c>
      <c r="AL105">
        <f>VLOOKUP($B105,'Place of Foreign Born'!$B:$AG,15,FALSE)</f>
        <v>0</v>
      </c>
      <c r="AM105" s="1">
        <f t="shared" si="20"/>
        <v>0.27464788732394368</v>
      </c>
      <c r="AN105">
        <f>VLOOKUP($B105,'Place of Foreign Born'!$B:$AG,16,FALSE)</f>
        <v>0</v>
      </c>
      <c r="AO105">
        <f>VLOOKUP($B105,'Place of Foreign Born'!$B:$AG,17,FALSE)</f>
        <v>0</v>
      </c>
      <c r="AP105">
        <f>VLOOKUP($B105,'Place of Foreign Born'!$B:$AG,18,FALSE)</f>
        <v>0</v>
      </c>
      <c r="AQ105">
        <f>VLOOKUP($B105,'Place of Foreign Born'!$B:$AG,19,FALSE)</f>
        <v>0</v>
      </c>
      <c r="AR105">
        <f>VLOOKUP($B105,'Place of Foreign Born'!$B:$AG,20,FALSE)</f>
        <v>0</v>
      </c>
      <c r="AS105">
        <f>VLOOKUP($B105,'Place of Foreign Born'!$B:$AG,21,FALSE)</f>
        <v>0</v>
      </c>
      <c r="AT105">
        <f>VLOOKUP($B105,'Place of Foreign Born'!$B:$AG,22,FALSE)</f>
        <v>0</v>
      </c>
      <c r="AU105" s="1">
        <f t="shared" si="21"/>
        <v>0</v>
      </c>
      <c r="AV105">
        <f>VLOOKUP($B105,'Place of Foreign Born'!$B:$AG,23,FALSE)</f>
        <v>0</v>
      </c>
      <c r="AW105">
        <f>VLOOKUP($B105,'Place of Foreign Born'!$B:$AG,24,FALSE)</f>
        <v>0</v>
      </c>
      <c r="AX105">
        <f>VLOOKUP($B105,'Place of Foreign Born'!$B:$AG,25,FALSE)</f>
        <v>0</v>
      </c>
      <c r="AY105">
        <f>VLOOKUP($B105,'Place of Foreign Born'!$B:$AG,26,FALSE)</f>
        <v>0</v>
      </c>
      <c r="AZ105" s="1">
        <f t="shared" si="22"/>
        <v>0</v>
      </c>
      <c r="BA105">
        <f>VLOOKUP($B105,'Place of Foreign Born'!$B:$AG,27,FALSE)</f>
        <v>84</v>
      </c>
      <c r="BB105">
        <f>VLOOKUP($B105,'Place of Foreign Born'!$B:$AG,28,FALSE)</f>
        <v>84</v>
      </c>
      <c r="BC105">
        <f>VLOOKUP($B105,'Place of Foreign Born'!$B:$AG,29,FALSE)</f>
        <v>35</v>
      </c>
      <c r="BD105">
        <f>VLOOKUP($B105,'Place of Foreign Born'!$B:$AG,30,FALSE)</f>
        <v>34</v>
      </c>
      <c r="BE105">
        <f>VLOOKUP($B105,'Place of Foreign Born'!$B:$AG,31,FALSE)</f>
        <v>15</v>
      </c>
      <c r="BF105">
        <f>VLOOKUP($B105,'Place of Foreign Born'!$B:$AG,32,FALSE)</f>
        <v>0</v>
      </c>
      <c r="BG105" s="1">
        <f t="shared" si="23"/>
        <v>0.11830985915492957</v>
      </c>
    </row>
    <row r="106" spans="1:59" x14ac:dyDescent="0.25">
      <c r="A106" t="str">
        <f>VLOOKUP(B106,'List of ZIP Codes'!$A:$C,2,FALSE)</f>
        <v>Nassau</v>
      </c>
      <c r="B106">
        <v>11765</v>
      </c>
      <c r="C106">
        <f>VLOOKUP(B106,'Total Population'!$B:$D,3,FALSE)</f>
        <v>745</v>
      </c>
      <c r="D106" s="1">
        <f>VLOOKUP(B106,Race!$B:$Q,5,FALSE)</f>
        <v>0.91006711409395968</v>
      </c>
      <c r="E106" s="1">
        <f>VLOOKUP(B106,Race!$B:$Q,7,FALSE)</f>
        <v>0</v>
      </c>
      <c r="F106" s="1">
        <f>VLOOKUP(B106,Race!$B:$Q,9,FALSE)</f>
        <v>0</v>
      </c>
      <c r="G106" s="1">
        <f>VLOOKUP(B106,Race!$B:$Q,11,FALSE)</f>
        <v>7.3825503355704702E-2</v>
      </c>
      <c r="H106" s="1">
        <f>VLOOKUP(B106,Race!$B:$Q,13,FALSE)</f>
        <v>0</v>
      </c>
      <c r="I106" s="1">
        <f>VLOOKUP(B106,Race!$B:$Q,16,FALSE)</f>
        <v>1.6107382550335572E-2</v>
      </c>
      <c r="J106" s="27">
        <f>VLOOKUP(B106,Ethnicity!$B:$H,5,FALSE)</f>
        <v>0.94228187919463091</v>
      </c>
      <c r="K106" s="1">
        <f>VLOOKUP(B106,Ethnicity!$B:$H,7,FALSE)</f>
        <v>5.771812080536913E-2</v>
      </c>
      <c r="L106" s="44">
        <f>VLOOKUP($B106,'Median Age'!$B:$F,3,FALSE)</f>
        <v>49.5</v>
      </c>
      <c r="M106" s="44">
        <f>VLOOKUP($B106,'Median Age'!$B:$F,4,FALSE)</f>
        <v>49.8</v>
      </c>
      <c r="N106" s="44">
        <f>VLOOKUP($B106,'Median Age'!$B:$F,5,FALSE)</f>
        <v>48.8</v>
      </c>
      <c r="O106" s="1">
        <f>VLOOKUP($B106,Education!$B:$F,3,FALSE)</f>
        <v>0.98499999999999999</v>
      </c>
      <c r="P106" s="1">
        <f>VLOOKUP($B106,Education!$B:$F,4,FALSE)</f>
        <v>1.5000000000000013E-2</v>
      </c>
      <c r="Q106" s="1">
        <f>(VLOOKUP(B106,Language!$B:$E,4,FALSE)/VLOOKUP(B106,Language!$B:$E,3,FALSE))</f>
        <v>0.86312849162011174</v>
      </c>
      <c r="R106" t="str">
        <f>VLOOKUP(B106,Language!$AT:$AV,3,FALSE)</f>
        <v>Spanish or Spanish Creole</v>
      </c>
      <c r="S106" s="27">
        <f t="shared" si="18"/>
        <v>0.13687150837988826</v>
      </c>
      <c r="T106" s="33">
        <f>VLOOKUP(B106,Employment!$B:$E,4,FALSE)</f>
        <v>0.06</v>
      </c>
      <c r="U106" s="33">
        <f>VLOOKUP(B106,Poverty!$B:$E,4,FALSE)</f>
        <v>4.7E-2</v>
      </c>
      <c r="V106" s="33">
        <f>VLOOKUP(B106,'Public Assistance'!$B:$F,5,FALSE)</f>
        <v>2.564102564102564E-2</v>
      </c>
      <c r="W106" s="21">
        <f>VLOOKUP(B106,'Median Income'!$B:$E,4,FALSE)</f>
        <v>151406</v>
      </c>
      <c r="X106" s="1">
        <f>VLOOKUP(B106,'Foreign Born'!$A:$E,5,FALSE)</f>
        <v>0.12751677852348994</v>
      </c>
      <c r="Y106">
        <f>VLOOKUP($B106,'Place of Foreign Born'!$B:$AG,3,FALSE)</f>
        <v>95</v>
      </c>
      <c r="Z106">
        <f>VLOOKUP($B106,'Place of Foreign Born'!$B:$AG,4,FALSE)</f>
        <v>23</v>
      </c>
      <c r="AA106">
        <f>VLOOKUP($B106,'Place of Foreign Born'!$B:$AG,5,FALSE)</f>
        <v>4</v>
      </c>
      <c r="AB106">
        <f>VLOOKUP($B106,'Place of Foreign Born'!$B:$AG,6,FALSE)</f>
        <v>17</v>
      </c>
      <c r="AC106">
        <f>VLOOKUP($B106,'Place of Foreign Born'!$B:$AG,7,FALSE)</f>
        <v>0</v>
      </c>
      <c r="AD106">
        <f>VLOOKUP($B106,'Place of Foreign Born'!$B:$AG,8,FALSE)</f>
        <v>2</v>
      </c>
      <c r="AE106">
        <f>VLOOKUP($B106,'Place of Foreign Born'!$B:$AG,9,FALSE)</f>
        <v>0</v>
      </c>
      <c r="AF106" s="1">
        <f t="shared" si="19"/>
        <v>0.24210526315789474</v>
      </c>
      <c r="AG106">
        <f>VLOOKUP($B106,'Place of Foreign Born'!$B:$AG,10,FALSE)</f>
        <v>52</v>
      </c>
      <c r="AH106">
        <f>VLOOKUP($B106,'Place of Foreign Born'!$B:$AG,11,FALSE)</f>
        <v>25</v>
      </c>
      <c r="AI106">
        <f>VLOOKUP($B106,'Place of Foreign Born'!$B:$AG,12,FALSE)</f>
        <v>16</v>
      </c>
      <c r="AJ106">
        <f>VLOOKUP($B106,'Place of Foreign Born'!$B:$AG,13,FALSE)</f>
        <v>0</v>
      </c>
      <c r="AK106">
        <f>VLOOKUP($B106,'Place of Foreign Born'!$B:$AG,14,FALSE)</f>
        <v>11</v>
      </c>
      <c r="AL106">
        <f>VLOOKUP($B106,'Place of Foreign Born'!$B:$AG,15,FALSE)</f>
        <v>0</v>
      </c>
      <c r="AM106" s="1">
        <f t="shared" si="20"/>
        <v>0.54736842105263162</v>
      </c>
      <c r="AN106">
        <f>VLOOKUP($B106,'Place of Foreign Born'!$B:$AG,16,FALSE)</f>
        <v>3</v>
      </c>
      <c r="AO106">
        <f>VLOOKUP($B106,'Place of Foreign Born'!$B:$AG,17,FALSE)</f>
        <v>0</v>
      </c>
      <c r="AP106">
        <f>VLOOKUP($B106,'Place of Foreign Born'!$B:$AG,18,FALSE)</f>
        <v>0</v>
      </c>
      <c r="AQ106">
        <f>VLOOKUP($B106,'Place of Foreign Born'!$B:$AG,19,FALSE)</f>
        <v>3</v>
      </c>
      <c r="AR106">
        <f>VLOOKUP($B106,'Place of Foreign Born'!$B:$AG,20,FALSE)</f>
        <v>0</v>
      </c>
      <c r="AS106">
        <f>VLOOKUP($B106,'Place of Foreign Born'!$B:$AG,21,FALSE)</f>
        <v>0</v>
      </c>
      <c r="AT106">
        <f>VLOOKUP($B106,'Place of Foreign Born'!$B:$AG,22,FALSE)</f>
        <v>0</v>
      </c>
      <c r="AU106" s="1">
        <f t="shared" si="21"/>
        <v>3.1578947368421054E-2</v>
      </c>
      <c r="AV106">
        <f>VLOOKUP($B106,'Place of Foreign Born'!$B:$AG,23,FALSE)</f>
        <v>0</v>
      </c>
      <c r="AW106">
        <f>VLOOKUP($B106,'Place of Foreign Born'!$B:$AG,24,FALSE)</f>
        <v>0</v>
      </c>
      <c r="AX106">
        <f>VLOOKUP($B106,'Place of Foreign Born'!$B:$AG,25,FALSE)</f>
        <v>0</v>
      </c>
      <c r="AY106">
        <f>VLOOKUP($B106,'Place of Foreign Born'!$B:$AG,26,FALSE)</f>
        <v>0</v>
      </c>
      <c r="AZ106" s="1">
        <f t="shared" si="22"/>
        <v>0</v>
      </c>
      <c r="BA106">
        <f>VLOOKUP($B106,'Place of Foreign Born'!$B:$AG,27,FALSE)</f>
        <v>17</v>
      </c>
      <c r="BB106">
        <f>VLOOKUP($B106,'Place of Foreign Born'!$B:$AG,28,FALSE)</f>
        <v>17</v>
      </c>
      <c r="BC106">
        <f>VLOOKUP($B106,'Place of Foreign Born'!$B:$AG,29,FALSE)</f>
        <v>0</v>
      </c>
      <c r="BD106">
        <f>VLOOKUP($B106,'Place of Foreign Born'!$B:$AG,30,FALSE)</f>
        <v>6</v>
      </c>
      <c r="BE106">
        <f>VLOOKUP($B106,'Place of Foreign Born'!$B:$AG,31,FALSE)</f>
        <v>11</v>
      </c>
      <c r="BF106">
        <f>VLOOKUP($B106,'Place of Foreign Born'!$B:$AG,32,FALSE)</f>
        <v>0</v>
      </c>
      <c r="BG106" s="1">
        <f t="shared" si="23"/>
        <v>0.17894736842105263</v>
      </c>
    </row>
    <row r="107" spans="1:59" x14ac:dyDescent="0.25">
      <c r="A107" t="str">
        <f>VLOOKUP(B107,'List of ZIP Codes'!$A:$C,2,FALSE)</f>
        <v>Suffolk</v>
      </c>
      <c r="B107">
        <v>11766</v>
      </c>
      <c r="C107">
        <f>VLOOKUP(B107,'Total Population'!$B:$D,3,FALSE)</f>
        <v>12718</v>
      </c>
      <c r="D107" s="1">
        <f>VLOOKUP(B107,Race!$B:$Q,5,FALSE)</f>
        <v>0.924988205692719</v>
      </c>
      <c r="E107" s="1">
        <f>VLOOKUP(B107,Race!$B:$Q,7,FALSE)</f>
        <v>1.7219688630287781E-2</v>
      </c>
      <c r="F107" s="1">
        <f>VLOOKUP(B107,Race!$B:$Q,9,FALSE)</f>
        <v>3.1451486082717407E-3</v>
      </c>
      <c r="G107" s="1">
        <f>VLOOKUP(B107,Race!$B:$Q,11,FALSE)</f>
        <v>3.8449441736122032E-2</v>
      </c>
      <c r="H107" s="1">
        <f>VLOOKUP(B107,Race!$B:$Q,13,FALSE)</f>
        <v>0</v>
      </c>
      <c r="I107" s="1">
        <f>VLOOKUP(B107,Race!$B:$Q,16,FALSE)</f>
        <v>1.6197515332599464E-2</v>
      </c>
      <c r="J107" s="27">
        <f>VLOOKUP(B107,Ethnicity!$B:$H,5,FALSE)</f>
        <v>0.9025790218587828</v>
      </c>
      <c r="K107" s="1">
        <f>VLOOKUP(B107,Ethnicity!$B:$H,7,FALSE)</f>
        <v>9.7420978141217168E-2</v>
      </c>
      <c r="L107" s="44">
        <f>VLOOKUP($B107,'Median Age'!$B:$F,3,FALSE)</f>
        <v>43.7</v>
      </c>
      <c r="M107" s="44">
        <f>VLOOKUP($B107,'Median Age'!$B:$F,4,FALSE)</f>
        <v>42.7</v>
      </c>
      <c r="N107" s="44">
        <f>VLOOKUP($B107,'Median Age'!$B:$F,5,FALSE)</f>
        <v>44.4</v>
      </c>
      <c r="O107" s="1">
        <f>VLOOKUP($B107,Education!$B:$F,3,FALSE)</f>
        <v>0.94400000000000006</v>
      </c>
      <c r="P107" s="1">
        <f>VLOOKUP($B107,Education!$B:$F,4,FALSE)</f>
        <v>5.5999999999999939E-2</v>
      </c>
      <c r="Q107" s="1">
        <f>(VLOOKUP(B107,Language!$B:$E,4,FALSE)/VLOOKUP(B107,Language!$B:$E,3,FALSE))</f>
        <v>0.86105908394347008</v>
      </c>
      <c r="R107" t="str">
        <f>VLOOKUP(B107,Language!$AT:$AV,3,FALSE)</f>
        <v>Spanish or Spanish Creole</v>
      </c>
      <c r="S107" s="27">
        <f t="shared" si="18"/>
        <v>0.13894091605652992</v>
      </c>
      <c r="T107" s="33">
        <f>VLOOKUP(B107,Employment!$B:$E,4,FALSE)</f>
        <v>0.03</v>
      </c>
      <c r="U107" s="33">
        <f>VLOOKUP(B107,Poverty!$B:$E,4,FALSE)</f>
        <v>6.7000000000000004E-2</v>
      </c>
      <c r="V107" s="33">
        <f>VLOOKUP(B107,'Public Assistance'!$B:$F,5,FALSE)</f>
        <v>2.4691358024691357E-2</v>
      </c>
      <c r="W107" s="21">
        <f>VLOOKUP(B107,'Median Income'!$B:$E,4,FALSE)</f>
        <v>112455</v>
      </c>
      <c r="X107" s="1">
        <f>VLOOKUP(B107,'Foreign Born'!$A:$E,5,FALSE)</f>
        <v>9.1759710646328041E-2</v>
      </c>
      <c r="Y107">
        <f>VLOOKUP($B107,'Place of Foreign Born'!$B:$AG,3,FALSE)</f>
        <v>1167</v>
      </c>
      <c r="Z107">
        <f>VLOOKUP($B107,'Place of Foreign Born'!$B:$AG,4,FALSE)</f>
        <v>368</v>
      </c>
      <c r="AA107">
        <f>VLOOKUP($B107,'Place of Foreign Born'!$B:$AG,5,FALSE)</f>
        <v>16</v>
      </c>
      <c r="AB107">
        <f>VLOOKUP($B107,'Place of Foreign Born'!$B:$AG,6,FALSE)</f>
        <v>78</v>
      </c>
      <c r="AC107">
        <f>VLOOKUP($B107,'Place of Foreign Born'!$B:$AG,7,FALSE)</f>
        <v>74</v>
      </c>
      <c r="AD107">
        <f>VLOOKUP($B107,'Place of Foreign Born'!$B:$AG,8,FALSE)</f>
        <v>200</v>
      </c>
      <c r="AE107">
        <f>VLOOKUP($B107,'Place of Foreign Born'!$B:$AG,9,FALSE)</f>
        <v>0</v>
      </c>
      <c r="AF107" s="1">
        <f t="shared" si="19"/>
        <v>0.31533847472150817</v>
      </c>
      <c r="AG107">
        <f>VLOOKUP($B107,'Place of Foreign Born'!$B:$AG,10,FALSE)</f>
        <v>374</v>
      </c>
      <c r="AH107">
        <f>VLOOKUP($B107,'Place of Foreign Born'!$B:$AG,11,FALSE)</f>
        <v>91</v>
      </c>
      <c r="AI107">
        <f>VLOOKUP($B107,'Place of Foreign Born'!$B:$AG,12,FALSE)</f>
        <v>81</v>
      </c>
      <c r="AJ107">
        <f>VLOOKUP($B107,'Place of Foreign Born'!$B:$AG,13,FALSE)</f>
        <v>62</v>
      </c>
      <c r="AK107">
        <f>VLOOKUP($B107,'Place of Foreign Born'!$B:$AG,14,FALSE)</f>
        <v>140</v>
      </c>
      <c r="AL107">
        <f>VLOOKUP($B107,'Place of Foreign Born'!$B:$AG,15,FALSE)</f>
        <v>0</v>
      </c>
      <c r="AM107" s="1">
        <f t="shared" si="20"/>
        <v>0.32047986289631536</v>
      </c>
      <c r="AN107">
        <f>VLOOKUP($B107,'Place of Foreign Born'!$B:$AG,16,FALSE)</f>
        <v>20</v>
      </c>
      <c r="AO107">
        <f>VLOOKUP($B107,'Place of Foreign Born'!$B:$AG,17,FALSE)</f>
        <v>0</v>
      </c>
      <c r="AP107">
        <f>VLOOKUP($B107,'Place of Foreign Born'!$B:$AG,18,FALSE)</f>
        <v>0</v>
      </c>
      <c r="AQ107">
        <f>VLOOKUP($B107,'Place of Foreign Born'!$B:$AG,19,FALSE)</f>
        <v>0</v>
      </c>
      <c r="AR107">
        <f>VLOOKUP($B107,'Place of Foreign Born'!$B:$AG,20,FALSE)</f>
        <v>20</v>
      </c>
      <c r="AS107">
        <f>VLOOKUP($B107,'Place of Foreign Born'!$B:$AG,21,FALSE)</f>
        <v>0</v>
      </c>
      <c r="AT107">
        <f>VLOOKUP($B107,'Place of Foreign Born'!$B:$AG,22,FALSE)</f>
        <v>0</v>
      </c>
      <c r="AU107" s="1">
        <f t="shared" si="21"/>
        <v>1.713796058269066E-2</v>
      </c>
      <c r="AV107">
        <f>VLOOKUP($B107,'Place of Foreign Born'!$B:$AG,23,FALSE)</f>
        <v>0</v>
      </c>
      <c r="AW107">
        <f>VLOOKUP($B107,'Place of Foreign Born'!$B:$AG,24,FALSE)</f>
        <v>0</v>
      </c>
      <c r="AX107">
        <f>VLOOKUP($B107,'Place of Foreign Born'!$B:$AG,25,FALSE)</f>
        <v>0</v>
      </c>
      <c r="AY107">
        <f>VLOOKUP($B107,'Place of Foreign Born'!$B:$AG,26,FALSE)</f>
        <v>0</v>
      </c>
      <c r="AZ107" s="1">
        <f t="shared" si="22"/>
        <v>0</v>
      </c>
      <c r="BA107">
        <f>VLOOKUP($B107,'Place of Foreign Born'!$B:$AG,27,FALSE)</f>
        <v>405</v>
      </c>
      <c r="BB107">
        <f>VLOOKUP($B107,'Place of Foreign Born'!$B:$AG,28,FALSE)</f>
        <v>352</v>
      </c>
      <c r="BC107">
        <f>VLOOKUP($B107,'Place of Foreign Born'!$B:$AG,29,FALSE)</f>
        <v>199</v>
      </c>
      <c r="BD107">
        <f>VLOOKUP($B107,'Place of Foreign Born'!$B:$AG,30,FALSE)</f>
        <v>0</v>
      </c>
      <c r="BE107">
        <f>VLOOKUP($B107,'Place of Foreign Born'!$B:$AG,31,FALSE)</f>
        <v>153</v>
      </c>
      <c r="BF107">
        <f>VLOOKUP($B107,'Place of Foreign Born'!$B:$AG,32,FALSE)</f>
        <v>53</v>
      </c>
      <c r="BG107" s="1">
        <f t="shared" si="23"/>
        <v>0.34704370179948585</v>
      </c>
    </row>
    <row r="108" spans="1:59" x14ac:dyDescent="0.25">
      <c r="A108" t="str">
        <f>VLOOKUP(B108,'List of ZIP Codes'!$A:$C,2,FALSE)</f>
        <v>Suffolk</v>
      </c>
      <c r="B108">
        <v>11767</v>
      </c>
      <c r="C108">
        <f>VLOOKUP(B108,'Total Population'!$B:$D,3,FALSE)</f>
        <v>15259</v>
      </c>
      <c r="D108" s="1">
        <f>VLOOKUP(B108,Race!$B:$Q,5,FALSE)</f>
        <v>0.93262992332394001</v>
      </c>
      <c r="E108" s="1">
        <f>VLOOKUP(B108,Race!$B:$Q,7,FALSE)</f>
        <v>1.6449308604757847E-2</v>
      </c>
      <c r="F108" s="1">
        <f>VLOOKUP(B108,Race!$B:$Q,9,FALSE)</f>
        <v>0</v>
      </c>
      <c r="G108" s="1">
        <f>VLOOKUP(B108,Race!$B:$Q,11,FALSE)</f>
        <v>4.2466740939773248E-2</v>
      </c>
      <c r="H108" s="1">
        <f>VLOOKUP(B108,Race!$B:$Q,13,FALSE)</f>
        <v>0</v>
      </c>
      <c r="I108" s="1">
        <f>VLOOKUP(B108,Race!$B:$Q,16,FALSE)</f>
        <v>8.454027131528933E-3</v>
      </c>
      <c r="J108" s="27">
        <f>VLOOKUP(B108,Ethnicity!$B:$H,5,FALSE)</f>
        <v>0.95032439871551211</v>
      </c>
      <c r="K108" s="1">
        <f>VLOOKUP(B108,Ethnicity!$B:$H,7,FALSE)</f>
        <v>4.9675601284487843E-2</v>
      </c>
      <c r="L108" s="44">
        <f>VLOOKUP($B108,'Median Age'!$B:$F,3,FALSE)</f>
        <v>40.700000000000003</v>
      </c>
      <c r="M108" s="44">
        <f>VLOOKUP($B108,'Median Age'!$B:$F,4,FALSE)</f>
        <v>40.200000000000003</v>
      </c>
      <c r="N108" s="44">
        <f>VLOOKUP($B108,'Median Age'!$B:$F,5,FALSE)</f>
        <v>41.3</v>
      </c>
      <c r="O108" s="1">
        <f>VLOOKUP($B108,Education!$B:$F,3,FALSE)</f>
        <v>0.92700000000000005</v>
      </c>
      <c r="P108" s="1">
        <f>VLOOKUP($B108,Education!$B:$F,4,FALSE)</f>
        <v>7.2999999999999954E-2</v>
      </c>
      <c r="Q108" s="1">
        <f>(VLOOKUP(B108,Language!$B:$E,4,FALSE)/VLOOKUP(B108,Language!$B:$E,3,FALSE))</f>
        <v>0.85606779661016952</v>
      </c>
      <c r="R108" t="str">
        <f>VLOOKUP(B108,Language!$AT:$AV,3,FALSE)</f>
        <v>Spanish or Spanish Creole</v>
      </c>
      <c r="S108" s="27">
        <f t="shared" si="18"/>
        <v>0.14393220338983048</v>
      </c>
      <c r="T108" s="33">
        <f>VLOOKUP(B108,Employment!$B:$E,4,FALSE)</f>
        <v>4.9000000000000002E-2</v>
      </c>
      <c r="U108" s="33">
        <f>VLOOKUP(B108,Poverty!$B:$E,4,FALSE)</f>
        <v>4.4000000000000004E-2</v>
      </c>
      <c r="V108" s="33">
        <f>VLOOKUP(B108,'Public Assistance'!$B:$F,5,FALSE)</f>
        <v>2.1081771720613287E-2</v>
      </c>
      <c r="W108" s="21">
        <f>VLOOKUP(B108,'Median Income'!$B:$E,4,FALSE)</f>
        <v>114268</v>
      </c>
      <c r="X108" s="1">
        <f>VLOOKUP(B108,'Foreign Born'!$A:$E,5,FALSE)</f>
        <v>0.1181597745592765</v>
      </c>
      <c r="Y108">
        <f>VLOOKUP($B108,'Place of Foreign Born'!$B:$AG,3,FALSE)</f>
        <v>1803</v>
      </c>
      <c r="Z108">
        <f>VLOOKUP($B108,'Place of Foreign Born'!$B:$AG,4,FALSE)</f>
        <v>560</v>
      </c>
      <c r="AA108">
        <f>VLOOKUP($B108,'Place of Foreign Born'!$B:$AG,5,FALSE)</f>
        <v>76</v>
      </c>
      <c r="AB108">
        <f>VLOOKUP($B108,'Place of Foreign Born'!$B:$AG,6,FALSE)</f>
        <v>45</v>
      </c>
      <c r="AC108">
        <f>VLOOKUP($B108,'Place of Foreign Born'!$B:$AG,7,FALSE)</f>
        <v>369</v>
      </c>
      <c r="AD108">
        <f>VLOOKUP($B108,'Place of Foreign Born'!$B:$AG,8,FALSE)</f>
        <v>70</v>
      </c>
      <c r="AE108">
        <f>VLOOKUP($B108,'Place of Foreign Born'!$B:$AG,9,FALSE)</f>
        <v>0</v>
      </c>
      <c r="AF108" s="1">
        <f t="shared" si="19"/>
        <v>0.31059345535219079</v>
      </c>
      <c r="AG108">
        <f>VLOOKUP($B108,'Place of Foreign Born'!$B:$AG,10,FALSE)</f>
        <v>589</v>
      </c>
      <c r="AH108">
        <f>VLOOKUP($B108,'Place of Foreign Born'!$B:$AG,11,FALSE)</f>
        <v>309</v>
      </c>
      <c r="AI108">
        <f>VLOOKUP($B108,'Place of Foreign Born'!$B:$AG,12,FALSE)</f>
        <v>198</v>
      </c>
      <c r="AJ108">
        <f>VLOOKUP($B108,'Place of Foreign Born'!$B:$AG,13,FALSE)</f>
        <v>20</v>
      </c>
      <c r="AK108">
        <f>VLOOKUP($B108,'Place of Foreign Born'!$B:$AG,14,FALSE)</f>
        <v>62</v>
      </c>
      <c r="AL108">
        <f>VLOOKUP($B108,'Place of Foreign Born'!$B:$AG,15,FALSE)</f>
        <v>0</v>
      </c>
      <c r="AM108" s="1">
        <f t="shared" si="20"/>
        <v>0.32667775929007209</v>
      </c>
      <c r="AN108">
        <f>VLOOKUP($B108,'Place of Foreign Born'!$B:$AG,16,FALSE)</f>
        <v>80</v>
      </c>
      <c r="AO108">
        <f>VLOOKUP($B108,'Place of Foreign Born'!$B:$AG,17,FALSE)</f>
        <v>0</v>
      </c>
      <c r="AP108">
        <f>VLOOKUP($B108,'Place of Foreign Born'!$B:$AG,18,FALSE)</f>
        <v>0</v>
      </c>
      <c r="AQ108">
        <f>VLOOKUP($B108,'Place of Foreign Born'!$B:$AG,19,FALSE)</f>
        <v>44</v>
      </c>
      <c r="AR108">
        <f>VLOOKUP($B108,'Place of Foreign Born'!$B:$AG,20,FALSE)</f>
        <v>36</v>
      </c>
      <c r="AS108">
        <f>VLOOKUP($B108,'Place of Foreign Born'!$B:$AG,21,FALSE)</f>
        <v>0</v>
      </c>
      <c r="AT108">
        <f>VLOOKUP($B108,'Place of Foreign Born'!$B:$AG,22,FALSE)</f>
        <v>0</v>
      </c>
      <c r="AU108" s="1">
        <f t="shared" si="21"/>
        <v>4.4370493621741544E-2</v>
      </c>
      <c r="AV108">
        <f>VLOOKUP($B108,'Place of Foreign Born'!$B:$AG,23,FALSE)</f>
        <v>0</v>
      </c>
      <c r="AW108">
        <f>VLOOKUP($B108,'Place of Foreign Born'!$B:$AG,24,FALSE)</f>
        <v>0</v>
      </c>
      <c r="AX108">
        <f>VLOOKUP($B108,'Place of Foreign Born'!$B:$AG,25,FALSE)</f>
        <v>0</v>
      </c>
      <c r="AY108">
        <f>VLOOKUP($B108,'Place of Foreign Born'!$B:$AG,26,FALSE)</f>
        <v>0</v>
      </c>
      <c r="AZ108" s="1">
        <f t="shared" si="22"/>
        <v>0</v>
      </c>
      <c r="BA108">
        <f>VLOOKUP($B108,'Place of Foreign Born'!$B:$AG,27,FALSE)</f>
        <v>574</v>
      </c>
      <c r="BB108">
        <f>VLOOKUP($B108,'Place of Foreign Born'!$B:$AG,28,FALSE)</f>
        <v>574</v>
      </c>
      <c r="BC108">
        <f>VLOOKUP($B108,'Place of Foreign Born'!$B:$AG,29,FALSE)</f>
        <v>195</v>
      </c>
      <c r="BD108">
        <f>VLOOKUP($B108,'Place of Foreign Born'!$B:$AG,30,FALSE)</f>
        <v>327</v>
      </c>
      <c r="BE108">
        <f>VLOOKUP($B108,'Place of Foreign Born'!$B:$AG,31,FALSE)</f>
        <v>52</v>
      </c>
      <c r="BF108">
        <f>VLOOKUP($B108,'Place of Foreign Born'!$B:$AG,32,FALSE)</f>
        <v>0</v>
      </c>
      <c r="BG108" s="1">
        <f t="shared" si="23"/>
        <v>0.31835829173599556</v>
      </c>
    </row>
    <row r="109" spans="1:59" x14ac:dyDescent="0.25">
      <c r="A109" t="str">
        <f>VLOOKUP(B109,'List of ZIP Codes'!$A:$C,2,FALSE)</f>
        <v>Suffolk</v>
      </c>
      <c r="B109">
        <v>11768</v>
      </c>
      <c r="C109">
        <f>VLOOKUP(B109,'Total Population'!$B:$D,3,FALSE)</f>
        <v>21687</v>
      </c>
      <c r="D109" s="1">
        <f>VLOOKUP(B109,Race!$B:$Q,5,FALSE)</f>
        <v>0.9445289804952276</v>
      </c>
      <c r="E109" s="1">
        <f>VLOOKUP(B109,Race!$B:$Q,7,FALSE)</f>
        <v>6.2710379490017064E-3</v>
      </c>
      <c r="F109" s="1">
        <f>VLOOKUP(B109,Race!$B:$Q,9,FALSE)</f>
        <v>2.3055286577212154E-3</v>
      </c>
      <c r="G109" s="1">
        <f>VLOOKUP(B109,Race!$B:$Q,11,FALSE)</f>
        <v>3.2969059805413384E-2</v>
      </c>
      <c r="H109" s="1">
        <f>VLOOKUP(B109,Race!$B:$Q,13,FALSE)</f>
        <v>0</v>
      </c>
      <c r="I109" s="1">
        <f>VLOOKUP(B109,Race!$B:$Q,16,FALSE)</f>
        <v>1.3925393092636141E-2</v>
      </c>
      <c r="J109" s="27">
        <f>VLOOKUP(B109,Ethnicity!$B:$H,5,FALSE)</f>
        <v>0.97053534375432282</v>
      </c>
      <c r="K109" s="1">
        <f>VLOOKUP(B109,Ethnicity!$B:$H,7,FALSE)</f>
        <v>2.9464656245677134E-2</v>
      </c>
      <c r="L109" s="44">
        <f>VLOOKUP($B109,'Median Age'!$B:$F,3,FALSE)</f>
        <v>46.8</v>
      </c>
      <c r="M109" s="44">
        <f>VLOOKUP($B109,'Median Age'!$B:$F,4,FALSE)</f>
        <v>45.4</v>
      </c>
      <c r="N109" s="44">
        <f>VLOOKUP($B109,'Median Age'!$B:$F,5,FALSE)</f>
        <v>48</v>
      </c>
      <c r="O109" s="1">
        <f>VLOOKUP($B109,Education!$B:$F,3,FALSE)</f>
        <v>0.97900000000000009</v>
      </c>
      <c r="P109" s="1">
        <f>VLOOKUP($B109,Education!$B:$F,4,FALSE)</f>
        <v>2.0999999999999908E-2</v>
      </c>
      <c r="Q109" s="1">
        <f>(VLOOKUP(B109,Language!$B:$E,4,FALSE)/VLOOKUP(B109,Language!$B:$E,3,FALSE))</f>
        <v>0.91333428885385315</v>
      </c>
      <c r="R109" t="str">
        <f>VLOOKUP(B109,Language!$AT:$AV,3,FALSE)</f>
        <v>Spanish or Spanish Creole</v>
      </c>
      <c r="S109" s="27">
        <f t="shared" si="18"/>
        <v>8.6665711146146851E-2</v>
      </c>
      <c r="T109" s="33">
        <f>VLOOKUP(B109,Employment!$B:$E,4,FALSE)</f>
        <v>8.4000000000000005E-2</v>
      </c>
      <c r="U109" s="33">
        <f>VLOOKUP(B109,Poverty!$B:$E,4,FALSE)</f>
        <v>4.5999999999999999E-2</v>
      </c>
      <c r="V109" s="33">
        <f>VLOOKUP(B109,'Public Assistance'!$B:$F,5,FALSE)</f>
        <v>1.6823859291358653E-2</v>
      </c>
      <c r="W109" s="21">
        <f>VLOOKUP(B109,'Median Income'!$B:$E,4,FALSE)</f>
        <v>116797</v>
      </c>
      <c r="X109" s="1">
        <f>VLOOKUP(B109,'Foreign Born'!$A:$E,5,FALSE)</f>
        <v>6.893530686586434E-2</v>
      </c>
      <c r="Y109">
        <f>VLOOKUP($B109,'Place of Foreign Born'!$B:$AG,3,FALSE)</f>
        <v>1495</v>
      </c>
      <c r="Z109">
        <f>VLOOKUP($B109,'Place of Foreign Born'!$B:$AG,4,FALSE)</f>
        <v>593</v>
      </c>
      <c r="AA109">
        <f>VLOOKUP($B109,'Place of Foreign Born'!$B:$AG,5,FALSE)</f>
        <v>81</v>
      </c>
      <c r="AB109">
        <f>VLOOKUP($B109,'Place of Foreign Born'!$B:$AG,6,FALSE)</f>
        <v>236</v>
      </c>
      <c r="AC109">
        <f>VLOOKUP($B109,'Place of Foreign Born'!$B:$AG,7,FALSE)</f>
        <v>28</v>
      </c>
      <c r="AD109">
        <f>VLOOKUP($B109,'Place of Foreign Born'!$B:$AG,8,FALSE)</f>
        <v>248</v>
      </c>
      <c r="AE109">
        <f>VLOOKUP($B109,'Place of Foreign Born'!$B:$AG,9,FALSE)</f>
        <v>0</v>
      </c>
      <c r="AF109" s="1">
        <f t="shared" si="19"/>
        <v>0.39665551839464885</v>
      </c>
      <c r="AG109">
        <f>VLOOKUP($B109,'Place of Foreign Born'!$B:$AG,10,FALSE)</f>
        <v>705</v>
      </c>
      <c r="AH109">
        <f>VLOOKUP($B109,'Place of Foreign Born'!$B:$AG,11,FALSE)</f>
        <v>424</v>
      </c>
      <c r="AI109">
        <f>VLOOKUP($B109,'Place of Foreign Born'!$B:$AG,12,FALSE)</f>
        <v>183</v>
      </c>
      <c r="AJ109">
        <f>VLOOKUP($B109,'Place of Foreign Born'!$B:$AG,13,FALSE)</f>
        <v>27</v>
      </c>
      <c r="AK109">
        <f>VLOOKUP($B109,'Place of Foreign Born'!$B:$AG,14,FALSE)</f>
        <v>71</v>
      </c>
      <c r="AL109">
        <f>VLOOKUP($B109,'Place of Foreign Born'!$B:$AG,15,FALSE)</f>
        <v>0</v>
      </c>
      <c r="AM109" s="1">
        <f t="shared" si="20"/>
        <v>0.47157190635451507</v>
      </c>
      <c r="AN109">
        <f>VLOOKUP($B109,'Place of Foreign Born'!$B:$AG,16,FALSE)</f>
        <v>7</v>
      </c>
      <c r="AO109">
        <f>VLOOKUP($B109,'Place of Foreign Born'!$B:$AG,17,FALSE)</f>
        <v>0</v>
      </c>
      <c r="AP109">
        <f>VLOOKUP($B109,'Place of Foreign Born'!$B:$AG,18,FALSE)</f>
        <v>0</v>
      </c>
      <c r="AQ109">
        <f>VLOOKUP($B109,'Place of Foreign Born'!$B:$AG,19,FALSE)</f>
        <v>7</v>
      </c>
      <c r="AR109">
        <f>VLOOKUP($B109,'Place of Foreign Born'!$B:$AG,20,FALSE)</f>
        <v>0</v>
      </c>
      <c r="AS109">
        <f>VLOOKUP($B109,'Place of Foreign Born'!$B:$AG,21,FALSE)</f>
        <v>0</v>
      </c>
      <c r="AT109">
        <f>VLOOKUP($B109,'Place of Foreign Born'!$B:$AG,22,FALSE)</f>
        <v>0</v>
      </c>
      <c r="AU109" s="1">
        <f t="shared" si="21"/>
        <v>4.6822742474916385E-3</v>
      </c>
      <c r="AV109">
        <f>VLOOKUP($B109,'Place of Foreign Born'!$B:$AG,23,FALSE)</f>
        <v>0</v>
      </c>
      <c r="AW109">
        <f>VLOOKUP($B109,'Place of Foreign Born'!$B:$AG,24,FALSE)</f>
        <v>0</v>
      </c>
      <c r="AX109">
        <f>VLOOKUP($B109,'Place of Foreign Born'!$B:$AG,25,FALSE)</f>
        <v>0</v>
      </c>
      <c r="AY109">
        <f>VLOOKUP($B109,'Place of Foreign Born'!$B:$AG,26,FALSE)</f>
        <v>0</v>
      </c>
      <c r="AZ109" s="1">
        <f t="shared" si="22"/>
        <v>0</v>
      </c>
      <c r="BA109">
        <f>VLOOKUP($B109,'Place of Foreign Born'!$B:$AG,27,FALSE)</f>
        <v>190</v>
      </c>
      <c r="BB109">
        <f>VLOOKUP($B109,'Place of Foreign Born'!$B:$AG,28,FALSE)</f>
        <v>147</v>
      </c>
      <c r="BC109">
        <f>VLOOKUP($B109,'Place of Foreign Born'!$B:$AG,29,FALSE)</f>
        <v>39</v>
      </c>
      <c r="BD109">
        <f>VLOOKUP($B109,'Place of Foreign Born'!$B:$AG,30,FALSE)</f>
        <v>21</v>
      </c>
      <c r="BE109">
        <f>VLOOKUP($B109,'Place of Foreign Born'!$B:$AG,31,FALSE)</f>
        <v>87</v>
      </c>
      <c r="BF109">
        <f>VLOOKUP($B109,'Place of Foreign Born'!$B:$AG,32,FALSE)</f>
        <v>43</v>
      </c>
      <c r="BG109" s="1">
        <f t="shared" si="23"/>
        <v>0.12709030100334448</v>
      </c>
    </row>
    <row r="110" spans="1:59" x14ac:dyDescent="0.25">
      <c r="A110" t="str">
        <f>VLOOKUP(B110,'List of ZIP Codes'!$A:$C,2,FALSE)</f>
        <v>Suffolk</v>
      </c>
      <c r="B110">
        <v>11769</v>
      </c>
      <c r="C110">
        <f>VLOOKUP(B110,'Total Population'!$B:$D,3,FALSE)</f>
        <v>8716</v>
      </c>
      <c r="D110" s="1">
        <f>VLOOKUP(B110,Race!$B:$Q,5,FALSE)</f>
        <v>0.93391463974300137</v>
      </c>
      <c r="E110" s="1">
        <f>VLOOKUP(B110,Race!$B:$Q,7,FALSE)</f>
        <v>1.3194125745754933E-2</v>
      </c>
      <c r="F110" s="1">
        <f>VLOOKUP(B110,Race!$B:$Q,9,FALSE)</f>
        <v>0</v>
      </c>
      <c r="G110" s="1">
        <f>VLOOKUP(B110,Race!$B:$Q,11,FALSE)</f>
        <v>3.9008719596145019E-2</v>
      </c>
      <c r="H110" s="1">
        <f>VLOOKUP(B110,Race!$B:$Q,13,FALSE)</f>
        <v>0</v>
      </c>
      <c r="I110" s="1">
        <f>VLOOKUP(B110,Race!$B:$Q,16,FALSE)</f>
        <v>1.3882514915098669E-2</v>
      </c>
      <c r="J110" s="27">
        <f>VLOOKUP(B110,Ethnicity!$B:$H,5,FALSE)</f>
        <v>0.9342588343276732</v>
      </c>
      <c r="K110" s="1">
        <f>VLOOKUP(B110,Ethnicity!$B:$H,7,FALSE)</f>
        <v>6.5741165672326754E-2</v>
      </c>
      <c r="L110" s="44">
        <f>VLOOKUP($B110,'Median Age'!$B:$F,3,FALSE)</f>
        <v>46</v>
      </c>
      <c r="M110" s="44">
        <f>VLOOKUP($B110,'Median Age'!$B:$F,4,FALSE)</f>
        <v>43.6</v>
      </c>
      <c r="N110" s="44">
        <f>VLOOKUP($B110,'Median Age'!$B:$F,5,FALSE)</f>
        <v>47.7</v>
      </c>
      <c r="O110" s="1">
        <f>VLOOKUP($B110,Education!$B:$F,3,FALSE)</f>
        <v>0.95</v>
      </c>
      <c r="P110" s="1">
        <f>VLOOKUP($B110,Education!$B:$F,4,FALSE)</f>
        <v>5.0000000000000044E-2</v>
      </c>
      <c r="Q110" s="1">
        <f>(VLOOKUP(B110,Language!$B:$E,4,FALSE)/VLOOKUP(B110,Language!$B:$E,3,FALSE))</f>
        <v>0.910912343470483</v>
      </c>
      <c r="R110" t="str">
        <f>VLOOKUP(B110,Language!$AT:$AV,3,FALSE)</f>
        <v>Spanish or Spanish Creole</v>
      </c>
      <c r="S110" s="27">
        <f t="shared" si="18"/>
        <v>8.9087656529517001E-2</v>
      </c>
      <c r="T110" s="33">
        <f>VLOOKUP(B110,Employment!$B:$E,4,FALSE)</f>
        <v>7.0000000000000007E-2</v>
      </c>
      <c r="U110" s="33">
        <f>VLOOKUP(B110,Poverty!$B:$E,4,FALSE)</f>
        <v>3.4000000000000002E-2</v>
      </c>
      <c r="V110" s="33">
        <f>VLOOKUP(B110,'Public Assistance'!$B:$F,5,FALSE)</f>
        <v>2.6189042745334137E-2</v>
      </c>
      <c r="W110" s="21">
        <f>VLOOKUP(B110,'Median Income'!$B:$E,4,FALSE)</f>
        <v>83571</v>
      </c>
      <c r="X110" s="1">
        <f>VLOOKUP(B110,'Foreign Born'!$A:$E,5,FALSE)</f>
        <v>7.6067003212482789E-2</v>
      </c>
      <c r="Y110">
        <f>VLOOKUP($B110,'Place of Foreign Born'!$B:$AG,3,FALSE)</f>
        <v>663</v>
      </c>
      <c r="Z110">
        <f>VLOOKUP($B110,'Place of Foreign Born'!$B:$AG,4,FALSE)</f>
        <v>205</v>
      </c>
      <c r="AA110">
        <f>VLOOKUP($B110,'Place of Foreign Born'!$B:$AG,5,FALSE)</f>
        <v>41</v>
      </c>
      <c r="AB110">
        <f>VLOOKUP($B110,'Place of Foreign Born'!$B:$AG,6,FALSE)</f>
        <v>45</v>
      </c>
      <c r="AC110">
        <f>VLOOKUP($B110,'Place of Foreign Born'!$B:$AG,7,FALSE)</f>
        <v>51</v>
      </c>
      <c r="AD110">
        <f>VLOOKUP($B110,'Place of Foreign Born'!$B:$AG,8,FALSE)</f>
        <v>68</v>
      </c>
      <c r="AE110">
        <f>VLOOKUP($B110,'Place of Foreign Born'!$B:$AG,9,FALSE)</f>
        <v>0</v>
      </c>
      <c r="AF110" s="1">
        <f t="shared" si="19"/>
        <v>0.30920060331825039</v>
      </c>
      <c r="AG110">
        <f>VLOOKUP($B110,'Place of Foreign Born'!$B:$AG,10,FALSE)</f>
        <v>302</v>
      </c>
      <c r="AH110">
        <f>VLOOKUP($B110,'Place of Foreign Born'!$B:$AG,11,FALSE)</f>
        <v>149</v>
      </c>
      <c r="AI110">
        <f>VLOOKUP($B110,'Place of Foreign Born'!$B:$AG,12,FALSE)</f>
        <v>18</v>
      </c>
      <c r="AJ110">
        <f>VLOOKUP($B110,'Place of Foreign Born'!$B:$AG,13,FALSE)</f>
        <v>31</v>
      </c>
      <c r="AK110">
        <f>VLOOKUP($B110,'Place of Foreign Born'!$B:$AG,14,FALSE)</f>
        <v>104</v>
      </c>
      <c r="AL110">
        <f>VLOOKUP($B110,'Place of Foreign Born'!$B:$AG,15,FALSE)</f>
        <v>0</v>
      </c>
      <c r="AM110" s="1">
        <f t="shared" si="20"/>
        <v>0.45550527903469079</v>
      </c>
      <c r="AN110">
        <f>VLOOKUP($B110,'Place of Foreign Born'!$B:$AG,16,FALSE)</f>
        <v>58</v>
      </c>
      <c r="AO110">
        <f>VLOOKUP($B110,'Place of Foreign Born'!$B:$AG,17,FALSE)</f>
        <v>0</v>
      </c>
      <c r="AP110">
        <f>VLOOKUP($B110,'Place of Foreign Born'!$B:$AG,18,FALSE)</f>
        <v>0</v>
      </c>
      <c r="AQ110">
        <f>VLOOKUP($B110,'Place of Foreign Born'!$B:$AG,19,FALSE)</f>
        <v>58</v>
      </c>
      <c r="AR110">
        <f>VLOOKUP($B110,'Place of Foreign Born'!$B:$AG,20,FALSE)</f>
        <v>0</v>
      </c>
      <c r="AS110">
        <f>VLOOKUP($B110,'Place of Foreign Born'!$B:$AG,21,FALSE)</f>
        <v>0</v>
      </c>
      <c r="AT110">
        <f>VLOOKUP($B110,'Place of Foreign Born'!$B:$AG,22,FALSE)</f>
        <v>0</v>
      </c>
      <c r="AU110" s="1">
        <f t="shared" si="21"/>
        <v>8.7481146304675711E-2</v>
      </c>
      <c r="AV110">
        <f>VLOOKUP($B110,'Place of Foreign Born'!$B:$AG,23,FALSE)</f>
        <v>0</v>
      </c>
      <c r="AW110">
        <f>VLOOKUP($B110,'Place of Foreign Born'!$B:$AG,24,FALSE)</f>
        <v>0</v>
      </c>
      <c r="AX110">
        <f>VLOOKUP($B110,'Place of Foreign Born'!$B:$AG,25,FALSE)</f>
        <v>0</v>
      </c>
      <c r="AY110">
        <f>VLOOKUP($B110,'Place of Foreign Born'!$B:$AG,26,FALSE)</f>
        <v>0</v>
      </c>
      <c r="AZ110" s="1">
        <f t="shared" si="22"/>
        <v>0</v>
      </c>
      <c r="BA110">
        <f>VLOOKUP($B110,'Place of Foreign Born'!$B:$AG,27,FALSE)</f>
        <v>98</v>
      </c>
      <c r="BB110">
        <f>VLOOKUP($B110,'Place of Foreign Born'!$B:$AG,28,FALSE)</f>
        <v>98</v>
      </c>
      <c r="BC110">
        <f>VLOOKUP($B110,'Place of Foreign Born'!$B:$AG,29,FALSE)</f>
        <v>33</v>
      </c>
      <c r="BD110">
        <f>VLOOKUP($B110,'Place of Foreign Born'!$B:$AG,30,FALSE)</f>
        <v>7</v>
      </c>
      <c r="BE110">
        <f>VLOOKUP($B110,'Place of Foreign Born'!$B:$AG,31,FALSE)</f>
        <v>58</v>
      </c>
      <c r="BF110">
        <f>VLOOKUP($B110,'Place of Foreign Born'!$B:$AG,32,FALSE)</f>
        <v>0</v>
      </c>
      <c r="BG110" s="1">
        <f t="shared" si="23"/>
        <v>0.14781297134238311</v>
      </c>
    </row>
    <row r="111" spans="1:59" x14ac:dyDescent="0.25">
      <c r="A111" t="str">
        <f>VLOOKUP(B111,'List of ZIP Codes'!$A:$C,2,FALSE)</f>
        <v>Suffolk</v>
      </c>
      <c r="B111">
        <v>11770</v>
      </c>
      <c r="C111">
        <f>VLOOKUP(B111,'Total Population'!$B:$D,3,FALSE)</f>
        <v>102</v>
      </c>
      <c r="D111" s="1">
        <f>VLOOKUP(B111,Race!$B:$Q,5,FALSE)</f>
        <v>0.9509803921568627</v>
      </c>
      <c r="E111" s="1">
        <f>VLOOKUP(B111,Race!$B:$Q,7,FALSE)</f>
        <v>0</v>
      </c>
      <c r="F111" s="1">
        <f>VLOOKUP(B111,Race!$B:$Q,9,FALSE)</f>
        <v>0</v>
      </c>
      <c r="G111" s="1">
        <f>VLOOKUP(B111,Race!$B:$Q,11,FALSE)</f>
        <v>4.9019607843137254E-2</v>
      </c>
      <c r="H111" s="1">
        <f>VLOOKUP(B111,Race!$B:$Q,13,FALSE)</f>
        <v>0</v>
      </c>
      <c r="I111" s="1">
        <f>VLOOKUP(B111,Race!$B:$Q,16,FALSE)</f>
        <v>0</v>
      </c>
      <c r="J111" s="27">
        <f>VLOOKUP(B111,Ethnicity!$B:$H,5,FALSE)</f>
        <v>1</v>
      </c>
      <c r="K111" s="1">
        <f>VLOOKUP(B111,Ethnicity!$B:$H,7,FALSE)</f>
        <v>0</v>
      </c>
      <c r="L111" s="44">
        <f>VLOOKUP($B111,'Median Age'!$B:$F,3,FALSE)</f>
        <v>46.4</v>
      </c>
      <c r="M111" s="44">
        <f>VLOOKUP($B111,'Median Age'!$B:$F,4,FALSE)</f>
        <v>46.2</v>
      </c>
      <c r="N111" s="44">
        <f>VLOOKUP($B111,'Median Age'!$B:$F,5,FALSE)</f>
        <v>46.8</v>
      </c>
      <c r="O111" s="1">
        <f>VLOOKUP($B111,Education!$B:$F,3,FALSE)</f>
        <v>0.98699999999999999</v>
      </c>
      <c r="P111" s="1">
        <f>VLOOKUP($B111,Education!$B:$F,4,FALSE)</f>
        <v>1.3000000000000012E-2</v>
      </c>
      <c r="Q111" s="1">
        <f>(VLOOKUP(B111,Language!$B:$E,4,FALSE)/VLOOKUP(B111,Language!$B:$E,3,FALSE))</f>
        <v>0.90697674418604646</v>
      </c>
      <c r="R111" t="str">
        <f>VLOOKUP(B111,Language!$AT:$AV,3,FALSE)</f>
        <v>Spanish or Spanish Creole</v>
      </c>
      <c r="S111" s="27">
        <f t="shared" si="18"/>
        <v>9.3023255813953543E-2</v>
      </c>
      <c r="T111" s="33">
        <f>VLOOKUP(B111,Employment!$B:$E,4,FALSE)</f>
        <v>5.5999999999999994E-2</v>
      </c>
      <c r="U111" s="33">
        <f>VLOOKUP(B111,Poverty!$B:$E,4,FALSE)</f>
        <v>3.9E-2</v>
      </c>
      <c r="V111" s="33">
        <f>VLOOKUP(B111,'Public Assistance'!$B:$F,5,FALSE)</f>
        <v>2.3255813953488372E-2</v>
      </c>
      <c r="W111" s="21">
        <f>VLOOKUP(B111,'Median Income'!$B:$E,4,FALSE)</f>
        <v>82917</v>
      </c>
      <c r="X111" s="1">
        <f>VLOOKUP(B111,'Foreign Born'!$A:$E,5,FALSE)</f>
        <v>4.9019607843137254E-2</v>
      </c>
      <c r="Y111">
        <f>VLOOKUP($B111,'Place of Foreign Born'!$B:$AG,3,FALSE)</f>
        <v>5</v>
      </c>
      <c r="Z111">
        <f>VLOOKUP($B111,'Place of Foreign Born'!$B:$AG,4,FALSE)</f>
        <v>1</v>
      </c>
      <c r="AA111">
        <f>VLOOKUP($B111,'Place of Foreign Born'!$B:$AG,5,FALSE)</f>
        <v>1</v>
      </c>
      <c r="AB111">
        <f>VLOOKUP($B111,'Place of Foreign Born'!$B:$AG,6,FALSE)</f>
        <v>0</v>
      </c>
      <c r="AC111">
        <f>VLOOKUP($B111,'Place of Foreign Born'!$B:$AG,7,FALSE)</f>
        <v>0</v>
      </c>
      <c r="AD111">
        <f>VLOOKUP($B111,'Place of Foreign Born'!$B:$AG,8,FALSE)</f>
        <v>0</v>
      </c>
      <c r="AE111">
        <f>VLOOKUP($B111,'Place of Foreign Born'!$B:$AG,9,FALSE)</f>
        <v>0</v>
      </c>
      <c r="AF111" s="1">
        <f t="shared" si="19"/>
        <v>0.2</v>
      </c>
      <c r="AG111">
        <f>VLOOKUP($B111,'Place of Foreign Born'!$B:$AG,10,FALSE)</f>
        <v>4</v>
      </c>
      <c r="AH111">
        <f>VLOOKUP($B111,'Place of Foreign Born'!$B:$AG,11,FALSE)</f>
        <v>0</v>
      </c>
      <c r="AI111">
        <f>VLOOKUP($B111,'Place of Foreign Born'!$B:$AG,12,FALSE)</f>
        <v>4</v>
      </c>
      <c r="AJ111">
        <f>VLOOKUP($B111,'Place of Foreign Born'!$B:$AG,13,FALSE)</f>
        <v>0</v>
      </c>
      <c r="AK111">
        <f>VLOOKUP($B111,'Place of Foreign Born'!$B:$AG,14,FALSE)</f>
        <v>0</v>
      </c>
      <c r="AL111">
        <f>VLOOKUP($B111,'Place of Foreign Born'!$B:$AG,15,FALSE)</f>
        <v>0</v>
      </c>
      <c r="AM111" s="1">
        <f t="shared" si="20"/>
        <v>0.8</v>
      </c>
      <c r="AN111">
        <f>VLOOKUP($B111,'Place of Foreign Born'!$B:$AG,16,FALSE)</f>
        <v>0</v>
      </c>
      <c r="AO111">
        <f>VLOOKUP($B111,'Place of Foreign Born'!$B:$AG,17,FALSE)</f>
        <v>0</v>
      </c>
      <c r="AP111">
        <f>VLOOKUP($B111,'Place of Foreign Born'!$B:$AG,18,FALSE)</f>
        <v>0</v>
      </c>
      <c r="AQ111">
        <f>VLOOKUP($B111,'Place of Foreign Born'!$B:$AG,19,FALSE)</f>
        <v>0</v>
      </c>
      <c r="AR111">
        <f>VLOOKUP($B111,'Place of Foreign Born'!$B:$AG,20,FALSE)</f>
        <v>0</v>
      </c>
      <c r="AS111">
        <f>VLOOKUP($B111,'Place of Foreign Born'!$B:$AG,21,FALSE)</f>
        <v>0</v>
      </c>
      <c r="AT111">
        <f>VLOOKUP($B111,'Place of Foreign Born'!$B:$AG,22,FALSE)</f>
        <v>0</v>
      </c>
      <c r="AU111" s="1">
        <f t="shared" si="21"/>
        <v>0</v>
      </c>
      <c r="AV111">
        <f>VLOOKUP($B111,'Place of Foreign Born'!$B:$AG,23,FALSE)</f>
        <v>0</v>
      </c>
      <c r="AW111">
        <f>VLOOKUP($B111,'Place of Foreign Born'!$B:$AG,24,FALSE)</f>
        <v>0</v>
      </c>
      <c r="AX111">
        <f>VLOOKUP($B111,'Place of Foreign Born'!$B:$AG,25,FALSE)</f>
        <v>0</v>
      </c>
      <c r="AY111">
        <f>VLOOKUP($B111,'Place of Foreign Born'!$B:$AG,26,FALSE)</f>
        <v>0</v>
      </c>
      <c r="AZ111" s="1">
        <f t="shared" si="22"/>
        <v>0</v>
      </c>
      <c r="BA111">
        <f>VLOOKUP($B111,'Place of Foreign Born'!$B:$AG,27,FALSE)</f>
        <v>0</v>
      </c>
      <c r="BB111">
        <f>VLOOKUP($B111,'Place of Foreign Born'!$B:$AG,28,FALSE)</f>
        <v>0</v>
      </c>
      <c r="BC111">
        <f>VLOOKUP($B111,'Place of Foreign Born'!$B:$AG,29,FALSE)</f>
        <v>0</v>
      </c>
      <c r="BD111">
        <f>VLOOKUP($B111,'Place of Foreign Born'!$B:$AG,30,FALSE)</f>
        <v>0</v>
      </c>
      <c r="BE111">
        <f>VLOOKUP($B111,'Place of Foreign Born'!$B:$AG,31,FALSE)</f>
        <v>0</v>
      </c>
      <c r="BF111">
        <f>VLOOKUP($B111,'Place of Foreign Born'!$B:$AG,32,FALSE)</f>
        <v>0</v>
      </c>
      <c r="BG111" s="1">
        <f t="shared" si="23"/>
        <v>0</v>
      </c>
    </row>
    <row r="112" spans="1:59" x14ac:dyDescent="0.25">
      <c r="A112" t="str">
        <f>VLOOKUP(B112,'List of ZIP Codes'!$A:$C,2,FALSE)</f>
        <v>Nassau</v>
      </c>
      <c r="B112">
        <v>11771</v>
      </c>
      <c r="C112">
        <f>VLOOKUP(B112,'Total Population'!$B:$D,3,FALSE)</f>
        <v>9344</v>
      </c>
      <c r="D112" s="1">
        <f>VLOOKUP(B112,Race!$B:$Q,5,FALSE)</f>
        <v>0.84160958904109584</v>
      </c>
      <c r="E112" s="1">
        <f>VLOOKUP(B112,Race!$B:$Q,7,FALSE)</f>
        <v>3.8206335616438353E-2</v>
      </c>
      <c r="F112" s="1">
        <f>VLOOKUP(B112,Race!$B:$Q,9,FALSE)</f>
        <v>0</v>
      </c>
      <c r="G112" s="1">
        <f>VLOOKUP(B112,Race!$B:$Q,11,FALSE)</f>
        <v>5.1797945205479451E-2</v>
      </c>
      <c r="H112" s="1">
        <f>VLOOKUP(B112,Race!$B:$Q,13,FALSE)</f>
        <v>0</v>
      </c>
      <c r="I112" s="1">
        <f>VLOOKUP(B112,Race!$B:$Q,16,FALSE)</f>
        <v>6.8386130136986301E-2</v>
      </c>
      <c r="J112" s="27">
        <f>VLOOKUP(B112,Ethnicity!$B:$H,5,FALSE)</f>
        <v>0.90400256849315064</v>
      </c>
      <c r="K112" s="1">
        <f>VLOOKUP(B112,Ethnicity!$B:$H,7,FALSE)</f>
        <v>9.5997431506849321E-2</v>
      </c>
      <c r="L112" s="44">
        <f>VLOOKUP($B112,'Median Age'!$B:$F,3,FALSE)</f>
        <v>45.4</v>
      </c>
      <c r="M112" s="44">
        <f>VLOOKUP($B112,'Median Age'!$B:$F,4,FALSE)</f>
        <v>45.4</v>
      </c>
      <c r="N112" s="44">
        <f>VLOOKUP($B112,'Median Age'!$B:$F,5,FALSE)</f>
        <v>45.5</v>
      </c>
      <c r="O112" s="1">
        <f>VLOOKUP($B112,Education!$B:$F,3,FALSE)</f>
        <v>0.91599999999999993</v>
      </c>
      <c r="P112" s="1">
        <f>VLOOKUP($B112,Education!$B:$F,4,FALSE)</f>
        <v>8.4000000000000075E-2</v>
      </c>
      <c r="Q112" s="1">
        <f>(VLOOKUP(B112,Language!$B:$E,4,FALSE)/VLOOKUP(B112,Language!$B:$E,3,FALSE))</f>
        <v>0.77756439222774509</v>
      </c>
      <c r="R112" t="str">
        <f>VLOOKUP(B112,Language!$AT:$AV,3,FALSE)</f>
        <v>Spanish or Spanish Creole</v>
      </c>
      <c r="S112" s="27">
        <f t="shared" si="18"/>
        <v>0.22243560777225491</v>
      </c>
      <c r="T112" s="33">
        <f>VLOOKUP(B112,Employment!$B:$E,4,FALSE)</f>
        <v>0.06</v>
      </c>
      <c r="U112" s="33">
        <f>VLOOKUP(B112,Poverty!$B:$E,4,FALSE)</f>
        <v>3.4000000000000002E-2</v>
      </c>
      <c r="V112" s="33">
        <f>VLOOKUP(B112,'Public Assistance'!$B:$F,5,FALSE)</f>
        <v>2.3008849557522124E-2</v>
      </c>
      <c r="W112" s="21">
        <f>VLOOKUP(B112,'Median Income'!$B:$E,4,FALSE)</f>
        <v>108438</v>
      </c>
      <c r="X112" s="1">
        <f>VLOOKUP(B112,'Foreign Born'!$A:$E,5,FALSE)</f>
        <v>0.16170804794520549</v>
      </c>
      <c r="Y112">
        <f>VLOOKUP($B112,'Place of Foreign Born'!$B:$AG,3,FALSE)</f>
        <v>1511</v>
      </c>
      <c r="Z112">
        <f>VLOOKUP($B112,'Place of Foreign Born'!$B:$AG,4,FALSE)</f>
        <v>330</v>
      </c>
      <c r="AA112">
        <f>VLOOKUP($B112,'Place of Foreign Born'!$B:$AG,5,FALSE)</f>
        <v>119</v>
      </c>
      <c r="AB112">
        <f>VLOOKUP($B112,'Place of Foreign Born'!$B:$AG,6,FALSE)</f>
        <v>43</v>
      </c>
      <c r="AC112">
        <f>VLOOKUP($B112,'Place of Foreign Born'!$B:$AG,7,FALSE)</f>
        <v>61</v>
      </c>
      <c r="AD112">
        <f>VLOOKUP($B112,'Place of Foreign Born'!$B:$AG,8,FALSE)</f>
        <v>107</v>
      </c>
      <c r="AE112">
        <f>VLOOKUP($B112,'Place of Foreign Born'!$B:$AG,9,FALSE)</f>
        <v>0</v>
      </c>
      <c r="AF112" s="1">
        <f t="shared" si="19"/>
        <v>0.21839841164791529</v>
      </c>
      <c r="AG112">
        <f>VLOOKUP($B112,'Place of Foreign Born'!$B:$AG,10,FALSE)</f>
        <v>492</v>
      </c>
      <c r="AH112">
        <f>VLOOKUP($B112,'Place of Foreign Born'!$B:$AG,11,FALSE)</f>
        <v>272</v>
      </c>
      <c r="AI112">
        <f>VLOOKUP($B112,'Place of Foreign Born'!$B:$AG,12,FALSE)</f>
        <v>129</v>
      </c>
      <c r="AJ112">
        <f>VLOOKUP($B112,'Place of Foreign Born'!$B:$AG,13,FALSE)</f>
        <v>7</v>
      </c>
      <c r="AK112">
        <f>VLOOKUP($B112,'Place of Foreign Born'!$B:$AG,14,FALSE)</f>
        <v>84</v>
      </c>
      <c r="AL112">
        <f>VLOOKUP($B112,'Place of Foreign Born'!$B:$AG,15,FALSE)</f>
        <v>0</v>
      </c>
      <c r="AM112" s="1">
        <f t="shared" si="20"/>
        <v>0.3256121773659828</v>
      </c>
      <c r="AN112">
        <f>VLOOKUP($B112,'Place of Foreign Born'!$B:$AG,16,FALSE)</f>
        <v>9</v>
      </c>
      <c r="AO112">
        <f>VLOOKUP($B112,'Place of Foreign Born'!$B:$AG,17,FALSE)</f>
        <v>9</v>
      </c>
      <c r="AP112">
        <f>VLOOKUP($B112,'Place of Foreign Born'!$B:$AG,18,FALSE)</f>
        <v>0</v>
      </c>
      <c r="AQ112">
        <f>VLOOKUP($B112,'Place of Foreign Born'!$B:$AG,19,FALSE)</f>
        <v>0</v>
      </c>
      <c r="AR112">
        <f>VLOOKUP($B112,'Place of Foreign Born'!$B:$AG,20,FALSE)</f>
        <v>0</v>
      </c>
      <c r="AS112">
        <f>VLOOKUP($B112,'Place of Foreign Born'!$B:$AG,21,FALSE)</f>
        <v>0</v>
      </c>
      <c r="AT112">
        <f>VLOOKUP($B112,'Place of Foreign Born'!$B:$AG,22,FALSE)</f>
        <v>0</v>
      </c>
      <c r="AU112" s="1">
        <f t="shared" si="21"/>
        <v>5.9563203176704171E-3</v>
      </c>
      <c r="AV112">
        <f>VLOOKUP($B112,'Place of Foreign Born'!$B:$AG,23,FALSE)</f>
        <v>0</v>
      </c>
      <c r="AW112">
        <f>VLOOKUP($B112,'Place of Foreign Born'!$B:$AG,24,FALSE)</f>
        <v>0</v>
      </c>
      <c r="AX112">
        <f>VLOOKUP($B112,'Place of Foreign Born'!$B:$AG,25,FALSE)</f>
        <v>0</v>
      </c>
      <c r="AY112">
        <f>VLOOKUP($B112,'Place of Foreign Born'!$B:$AG,26,FALSE)</f>
        <v>0</v>
      </c>
      <c r="AZ112" s="1">
        <f t="shared" si="22"/>
        <v>0</v>
      </c>
      <c r="BA112">
        <f>VLOOKUP($B112,'Place of Foreign Born'!$B:$AG,27,FALSE)</f>
        <v>680</v>
      </c>
      <c r="BB112">
        <f>VLOOKUP($B112,'Place of Foreign Born'!$B:$AG,28,FALSE)</f>
        <v>659</v>
      </c>
      <c r="BC112">
        <f>VLOOKUP($B112,'Place of Foreign Born'!$B:$AG,29,FALSE)</f>
        <v>93</v>
      </c>
      <c r="BD112">
        <f>VLOOKUP($B112,'Place of Foreign Born'!$B:$AG,30,FALSE)</f>
        <v>204</v>
      </c>
      <c r="BE112">
        <f>VLOOKUP($B112,'Place of Foreign Born'!$B:$AG,31,FALSE)</f>
        <v>362</v>
      </c>
      <c r="BF112">
        <f>VLOOKUP($B112,'Place of Foreign Born'!$B:$AG,32,FALSE)</f>
        <v>21</v>
      </c>
      <c r="BG112" s="1">
        <f t="shared" si="23"/>
        <v>0.4500330906684315</v>
      </c>
    </row>
    <row r="113" spans="1:59" x14ac:dyDescent="0.25">
      <c r="A113" t="str">
        <f>VLOOKUP(B113,'List of ZIP Codes'!$A:$C,2,FALSE)</f>
        <v>Suffolk</v>
      </c>
      <c r="B113">
        <v>11772</v>
      </c>
      <c r="C113">
        <f>VLOOKUP(B113,'Total Population'!$B:$D,3,FALSE)</f>
        <v>45262</v>
      </c>
      <c r="D113" s="1">
        <f>VLOOKUP(B113,Race!$B:$Q,5,FALSE)</f>
        <v>0.88009809553267637</v>
      </c>
      <c r="E113" s="1">
        <f>VLOOKUP(B113,Race!$B:$Q,7,FALSE)</f>
        <v>5.9365472139984977E-2</v>
      </c>
      <c r="F113" s="1">
        <f>VLOOKUP(B113,Race!$B:$Q,9,FALSE)</f>
        <v>1.2814281295568026E-3</v>
      </c>
      <c r="G113" s="1">
        <f>VLOOKUP(B113,Race!$B:$Q,11,FALSE)</f>
        <v>1.6172506738544475E-2</v>
      </c>
      <c r="H113" s="1">
        <f>VLOOKUP(B113,Race!$B:$Q,13,FALSE)</f>
        <v>9.0583712606601564E-4</v>
      </c>
      <c r="I113" s="1">
        <f>VLOOKUP(B113,Race!$B:$Q,16,FALSE)</f>
        <v>4.2176660333171315E-2</v>
      </c>
      <c r="J113" s="27">
        <f>VLOOKUP(B113,Ethnicity!$B:$H,5,FALSE)</f>
        <v>0.76591843047147723</v>
      </c>
      <c r="K113" s="1">
        <f>VLOOKUP(B113,Ethnicity!$B:$H,7,FALSE)</f>
        <v>0.23408156952852283</v>
      </c>
      <c r="L113" s="44">
        <f>VLOOKUP($B113,'Median Age'!$B:$F,3,FALSE)</f>
        <v>38.700000000000003</v>
      </c>
      <c r="M113" s="44">
        <f>VLOOKUP($B113,'Median Age'!$B:$F,4,FALSE)</f>
        <v>37.5</v>
      </c>
      <c r="N113" s="44">
        <f>VLOOKUP($B113,'Median Age'!$B:$F,5,FALSE)</f>
        <v>40</v>
      </c>
      <c r="O113" s="1">
        <f>VLOOKUP($B113,Education!$B:$F,3,FALSE)</f>
        <v>0.872</v>
      </c>
      <c r="P113" s="1">
        <f>VLOOKUP($B113,Education!$B:$F,4,FALSE)</f>
        <v>0.128</v>
      </c>
      <c r="Q113" s="1">
        <f>(VLOOKUP(B113,Language!$B:$E,4,FALSE)/VLOOKUP(B113,Language!$B:$E,3,FALSE))</f>
        <v>0.76566464027571679</v>
      </c>
      <c r="R113" t="str">
        <f>VLOOKUP(B113,Language!$AT:$AV,3,FALSE)</f>
        <v>Spanish or Spanish Creole</v>
      </c>
      <c r="S113" s="27">
        <f t="shared" si="18"/>
        <v>0.23433535972428321</v>
      </c>
      <c r="T113" s="33">
        <f>VLOOKUP(B113,Employment!$B:$E,4,FALSE)</f>
        <v>6.0999999999999999E-2</v>
      </c>
      <c r="U113" s="33">
        <f>VLOOKUP(B113,Poverty!$B:$E,4,FALSE)</f>
        <v>0.124</v>
      </c>
      <c r="V113" s="33">
        <f>VLOOKUP(B113,'Public Assistance'!$B:$F,5,FALSE)</f>
        <v>9.9554324259214649E-2</v>
      </c>
      <c r="W113" s="21">
        <f>VLOOKUP(B113,'Median Income'!$B:$E,4,FALSE)</f>
        <v>68459</v>
      </c>
      <c r="X113" s="1">
        <f>VLOOKUP(B113,'Foreign Born'!$A:$E,5,FALSE)</f>
        <v>0.12520436569307586</v>
      </c>
      <c r="Y113">
        <f>VLOOKUP($B113,'Place of Foreign Born'!$B:$AG,3,FALSE)</f>
        <v>5667</v>
      </c>
      <c r="Z113">
        <f>VLOOKUP($B113,'Place of Foreign Born'!$B:$AG,4,FALSE)</f>
        <v>760</v>
      </c>
      <c r="AA113">
        <f>VLOOKUP($B113,'Place of Foreign Born'!$B:$AG,5,FALSE)</f>
        <v>142</v>
      </c>
      <c r="AB113">
        <f>VLOOKUP($B113,'Place of Foreign Born'!$B:$AG,6,FALSE)</f>
        <v>131</v>
      </c>
      <c r="AC113">
        <f>VLOOKUP($B113,'Place of Foreign Born'!$B:$AG,7,FALSE)</f>
        <v>310</v>
      </c>
      <c r="AD113">
        <f>VLOOKUP($B113,'Place of Foreign Born'!$B:$AG,8,FALSE)</f>
        <v>177</v>
      </c>
      <c r="AE113">
        <f>VLOOKUP($B113,'Place of Foreign Born'!$B:$AG,9,FALSE)</f>
        <v>0</v>
      </c>
      <c r="AF113" s="1">
        <f t="shared" si="19"/>
        <v>0.13410975824951474</v>
      </c>
      <c r="AG113">
        <f>VLOOKUP($B113,'Place of Foreign Born'!$B:$AG,10,FALSE)</f>
        <v>629</v>
      </c>
      <c r="AH113">
        <f>VLOOKUP($B113,'Place of Foreign Born'!$B:$AG,11,FALSE)</f>
        <v>159</v>
      </c>
      <c r="AI113">
        <f>VLOOKUP($B113,'Place of Foreign Born'!$B:$AG,12,FALSE)</f>
        <v>219</v>
      </c>
      <c r="AJ113">
        <f>VLOOKUP($B113,'Place of Foreign Born'!$B:$AG,13,FALSE)</f>
        <v>205</v>
      </c>
      <c r="AK113">
        <f>VLOOKUP($B113,'Place of Foreign Born'!$B:$AG,14,FALSE)</f>
        <v>46</v>
      </c>
      <c r="AL113">
        <f>VLOOKUP($B113,'Place of Foreign Born'!$B:$AG,15,FALSE)</f>
        <v>0</v>
      </c>
      <c r="AM113" s="1">
        <f t="shared" si="20"/>
        <v>0.11099347097229574</v>
      </c>
      <c r="AN113">
        <f>VLOOKUP($B113,'Place of Foreign Born'!$B:$AG,16,FALSE)</f>
        <v>158</v>
      </c>
      <c r="AO113">
        <f>VLOOKUP($B113,'Place of Foreign Born'!$B:$AG,17,FALSE)</f>
        <v>23</v>
      </c>
      <c r="AP113">
        <f>VLOOKUP($B113,'Place of Foreign Born'!$B:$AG,18,FALSE)</f>
        <v>0</v>
      </c>
      <c r="AQ113">
        <f>VLOOKUP($B113,'Place of Foreign Born'!$B:$AG,19,FALSE)</f>
        <v>56</v>
      </c>
      <c r="AR113">
        <f>VLOOKUP($B113,'Place of Foreign Born'!$B:$AG,20,FALSE)</f>
        <v>0</v>
      </c>
      <c r="AS113">
        <f>VLOOKUP($B113,'Place of Foreign Born'!$B:$AG,21,FALSE)</f>
        <v>79</v>
      </c>
      <c r="AT113">
        <f>VLOOKUP($B113,'Place of Foreign Born'!$B:$AG,22,FALSE)</f>
        <v>0</v>
      </c>
      <c r="AU113" s="1">
        <f t="shared" si="21"/>
        <v>2.7880712899241222E-2</v>
      </c>
      <c r="AV113">
        <f>VLOOKUP($B113,'Place of Foreign Born'!$B:$AG,23,FALSE)</f>
        <v>41</v>
      </c>
      <c r="AW113">
        <f>VLOOKUP($B113,'Place of Foreign Born'!$B:$AG,24,FALSE)</f>
        <v>0</v>
      </c>
      <c r="AX113">
        <f>VLOOKUP($B113,'Place of Foreign Born'!$B:$AG,25,FALSE)</f>
        <v>0</v>
      </c>
      <c r="AY113">
        <f>VLOOKUP($B113,'Place of Foreign Born'!$B:$AG,26,FALSE)</f>
        <v>41</v>
      </c>
      <c r="AZ113" s="1">
        <f t="shared" si="22"/>
        <v>7.2348685371448739E-3</v>
      </c>
      <c r="BA113">
        <f>VLOOKUP($B113,'Place of Foreign Born'!$B:$AG,27,FALSE)</f>
        <v>4079</v>
      </c>
      <c r="BB113">
        <f>VLOOKUP($B113,'Place of Foreign Born'!$B:$AG,28,FALSE)</f>
        <v>3987</v>
      </c>
      <c r="BC113">
        <f>VLOOKUP($B113,'Place of Foreign Born'!$B:$AG,29,FALSE)</f>
        <v>599</v>
      </c>
      <c r="BD113">
        <f>VLOOKUP($B113,'Place of Foreign Born'!$B:$AG,30,FALSE)</f>
        <v>1418</v>
      </c>
      <c r="BE113">
        <f>VLOOKUP($B113,'Place of Foreign Born'!$B:$AG,31,FALSE)</f>
        <v>1970</v>
      </c>
      <c r="BF113">
        <f>VLOOKUP($B113,'Place of Foreign Born'!$B:$AG,32,FALSE)</f>
        <v>92</v>
      </c>
      <c r="BG113" s="1">
        <f t="shared" si="23"/>
        <v>0.71978118934180346</v>
      </c>
    </row>
    <row r="114" spans="1:59" x14ac:dyDescent="0.25">
      <c r="A114" t="str">
        <f>VLOOKUP(B114,'List of ZIP Codes'!$A:$C,2,FALSE)</f>
        <v>Suffolk</v>
      </c>
      <c r="B114">
        <v>11776</v>
      </c>
      <c r="C114">
        <f>VLOOKUP(B114,'Total Population'!$B:$D,3,FALSE)</f>
        <v>25675</v>
      </c>
      <c r="D114" s="1">
        <f>VLOOKUP(B114,Race!$B:$Q,5,FALSE)</f>
        <v>0.91197663096397275</v>
      </c>
      <c r="E114" s="1">
        <f>VLOOKUP(B114,Race!$B:$Q,7,FALSE)</f>
        <v>1.2151898734177215E-2</v>
      </c>
      <c r="F114" s="1">
        <f>VLOOKUP(B114,Race!$B:$Q,9,FALSE)</f>
        <v>8.5686465433300872E-4</v>
      </c>
      <c r="G114" s="1">
        <f>VLOOKUP(B114,Race!$B:$Q,11,FALSE)</f>
        <v>3.6066212268743916E-2</v>
      </c>
      <c r="H114" s="1">
        <f>VLOOKUP(B114,Race!$B:$Q,13,FALSE)</f>
        <v>0</v>
      </c>
      <c r="I114" s="1">
        <f>VLOOKUP(B114,Race!$B:$Q,16,FALSE)</f>
        <v>3.8948393378773129E-2</v>
      </c>
      <c r="J114" s="27">
        <f>VLOOKUP(B114,Ethnicity!$B:$H,5,FALSE)</f>
        <v>0.83867575462512167</v>
      </c>
      <c r="K114" s="1">
        <f>VLOOKUP(B114,Ethnicity!$B:$H,7,FALSE)</f>
        <v>0.1613242453748783</v>
      </c>
      <c r="L114" s="44">
        <f>VLOOKUP($B114,'Median Age'!$B:$F,3,FALSE)</f>
        <v>38.200000000000003</v>
      </c>
      <c r="M114" s="44">
        <f>VLOOKUP($B114,'Median Age'!$B:$F,4,FALSE)</f>
        <v>36.700000000000003</v>
      </c>
      <c r="N114" s="44">
        <f>VLOOKUP($B114,'Median Age'!$B:$F,5,FALSE)</f>
        <v>39.299999999999997</v>
      </c>
      <c r="O114" s="1">
        <f>VLOOKUP($B114,Education!$B:$F,3,FALSE)</f>
        <v>0.90300000000000002</v>
      </c>
      <c r="P114" s="1">
        <f>VLOOKUP($B114,Education!$B:$F,4,FALSE)</f>
        <v>9.6999999999999975E-2</v>
      </c>
      <c r="Q114" s="1">
        <f>(VLOOKUP(B114,Language!$B:$E,4,FALSE)/VLOOKUP(B114,Language!$B:$E,3,FALSE))</f>
        <v>0.80671817543279756</v>
      </c>
      <c r="R114" t="str">
        <f>VLOOKUP(B114,Language!$AT:$AV,3,FALSE)</f>
        <v>Spanish or Spanish Creole</v>
      </c>
      <c r="S114" s="27">
        <f t="shared" si="18"/>
        <v>0.19328182456720244</v>
      </c>
      <c r="T114" s="33">
        <f>VLOOKUP(B114,Employment!$B:$E,4,FALSE)</f>
        <v>9.1999999999999998E-2</v>
      </c>
      <c r="U114" s="33">
        <f>VLOOKUP(B114,Poverty!$B:$E,4,FALSE)</f>
        <v>5.9000000000000004E-2</v>
      </c>
      <c r="V114" s="33">
        <f>VLOOKUP(B114,'Public Assistance'!$B:$F,5,FALSE)</f>
        <v>6.6381418092909539E-2</v>
      </c>
      <c r="W114" s="21">
        <f>VLOOKUP(B114,'Median Income'!$B:$E,4,FALSE)</f>
        <v>87419</v>
      </c>
      <c r="X114" s="1">
        <f>VLOOKUP(B114,'Foreign Born'!$A:$E,5,FALSE)</f>
        <v>0.14804284323271666</v>
      </c>
      <c r="Y114">
        <f>VLOOKUP($B114,'Place of Foreign Born'!$B:$AG,3,FALSE)</f>
        <v>3801</v>
      </c>
      <c r="Z114">
        <f>VLOOKUP($B114,'Place of Foreign Born'!$B:$AG,4,FALSE)</f>
        <v>764</v>
      </c>
      <c r="AA114">
        <f>VLOOKUP($B114,'Place of Foreign Born'!$B:$AG,5,FALSE)</f>
        <v>0</v>
      </c>
      <c r="AB114">
        <f>VLOOKUP($B114,'Place of Foreign Born'!$B:$AG,6,FALSE)</f>
        <v>130</v>
      </c>
      <c r="AC114">
        <f>VLOOKUP($B114,'Place of Foreign Born'!$B:$AG,7,FALSE)</f>
        <v>286</v>
      </c>
      <c r="AD114">
        <f>VLOOKUP($B114,'Place of Foreign Born'!$B:$AG,8,FALSE)</f>
        <v>348</v>
      </c>
      <c r="AE114">
        <f>VLOOKUP($B114,'Place of Foreign Born'!$B:$AG,9,FALSE)</f>
        <v>0</v>
      </c>
      <c r="AF114" s="1">
        <f t="shared" si="19"/>
        <v>0.20099973691133913</v>
      </c>
      <c r="AG114">
        <f>VLOOKUP($B114,'Place of Foreign Born'!$B:$AG,10,FALSE)</f>
        <v>516</v>
      </c>
      <c r="AH114">
        <f>VLOOKUP($B114,'Place of Foreign Born'!$B:$AG,11,FALSE)</f>
        <v>265</v>
      </c>
      <c r="AI114">
        <f>VLOOKUP($B114,'Place of Foreign Born'!$B:$AG,12,FALSE)</f>
        <v>132</v>
      </c>
      <c r="AJ114">
        <f>VLOOKUP($B114,'Place of Foreign Born'!$B:$AG,13,FALSE)</f>
        <v>72</v>
      </c>
      <c r="AK114">
        <f>VLOOKUP($B114,'Place of Foreign Born'!$B:$AG,14,FALSE)</f>
        <v>47</v>
      </c>
      <c r="AL114">
        <f>VLOOKUP($B114,'Place of Foreign Born'!$B:$AG,15,FALSE)</f>
        <v>0</v>
      </c>
      <c r="AM114" s="1">
        <f t="shared" si="20"/>
        <v>0.13575374901341752</v>
      </c>
      <c r="AN114">
        <f>VLOOKUP($B114,'Place of Foreign Born'!$B:$AG,16,FALSE)</f>
        <v>79</v>
      </c>
      <c r="AO114">
        <f>VLOOKUP($B114,'Place of Foreign Born'!$B:$AG,17,FALSE)</f>
        <v>0</v>
      </c>
      <c r="AP114">
        <f>VLOOKUP($B114,'Place of Foreign Born'!$B:$AG,18,FALSE)</f>
        <v>0</v>
      </c>
      <c r="AQ114">
        <f>VLOOKUP($B114,'Place of Foreign Born'!$B:$AG,19,FALSE)</f>
        <v>79</v>
      </c>
      <c r="AR114">
        <f>VLOOKUP($B114,'Place of Foreign Born'!$B:$AG,20,FALSE)</f>
        <v>0</v>
      </c>
      <c r="AS114">
        <f>VLOOKUP($B114,'Place of Foreign Born'!$B:$AG,21,FALSE)</f>
        <v>0</v>
      </c>
      <c r="AT114">
        <f>VLOOKUP($B114,'Place of Foreign Born'!$B:$AG,22,FALSE)</f>
        <v>0</v>
      </c>
      <c r="AU114" s="1">
        <f t="shared" si="21"/>
        <v>2.0784004209418575E-2</v>
      </c>
      <c r="AV114">
        <f>VLOOKUP($B114,'Place of Foreign Born'!$B:$AG,23,FALSE)</f>
        <v>23</v>
      </c>
      <c r="AW114">
        <f>VLOOKUP($B114,'Place of Foreign Born'!$B:$AG,24,FALSE)</f>
        <v>23</v>
      </c>
      <c r="AX114">
        <f>VLOOKUP($B114,'Place of Foreign Born'!$B:$AG,25,FALSE)</f>
        <v>0</v>
      </c>
      <c r="AY114">
        <f>VLOOKUP($B114,'Place of Foreign Born'!$B:$AG,26,FALSE)</f>
        <v>0</v>
      </c>
      <c r="AZ114" s="1">
        <f t="shared" si="22"/>
        <v>6.0510392002104708E-3</v>
      </c>
      <c r="BA114">
        <f>VLOOKUP($B114,'Place of Foreign Born'!$B:$AG,27,FALSE)</f>
        <v>2419</v>
      </c>
      <c r="BB114">
        <f>VLOOKUP($B114,'Place of Foreign Born'!$B:$AG,28,FALSE)</f>
        <v>2375</v>
      </c>
      <c r="BC114">
        <f>VLOOKUP($B114,'Place of Foreign Born'!$B:$AG,29,FALSE)</f>
        <v>1049</v>
      </c>
      <c r="BD114">
        <f>VLOOKUP($B114,'Place of Foreign Born'!$B:$AG,30,FALSE)</f>
        <v>699</v>
      </c>
      <c r="BE114">
        <f>VLOOKUP($B114,'Place of Foreign Born'!$B:$AG,31,FALSE)</f>
        <v>627</v>
      </c>
      <c r="BF114">
        <f>VLOOKUP($B114,'Place of Foreign Born'!$B:$AG,32,FALSE)</f>
        <v>44</v>
      </c>
      <c r="BG114" s="1">
        <f t="shared" si="23"/>
        <v>0.63641147066561432</v>
      </c>
    </row>
    <row r="115" spans="1:59" x14ac:dyDescent="0.25">
      <c r="A115" t="str">
        <f>VLOOKUP(B115,'List of ZIP Codes'!$A:$C,2,FALSE)</f>
        <v>Suffolk</v>
      </c>
      <c r="B115">
        <v>11777</v>
      </c>
      <c r="C115">
        <f>VLOOKUP(B115,'Total Population'!$B:$D,3,FALSE)</f>
        <v>9448</v>
      </c>
      <c r="D115" s="1">
        <f>VLOOKUP(B115,Race!$B:$Q,5,FALSE)</f>
        <v>0.89828535139712107</v>
      </c>
      <c r="E115" s="1">
        <f>VLOOKUP(B115,Race!$B:$Q,7,FALSE)</f>
        <v>2.0745131244707875E-2</v>
      </c>
      <c r="F115" s="1">
        <f>VLOOKUP(B115,Race!$B:$Q,9,FALSE)</f>
        <v>5.6096528365791702E-3</v>
      </c>
      <c r="G115" s="1">
        <f>VLOOKUP(B115,Race!$B:$Q,11,FALSE)</f>
        <v>4.8052497883149872E-2</v>
      </c>
      <c r="H115" s="1">
        <f>VLOOKUP(B115,Race!$B:$Q,13,FALSE)</f>
        <v>0</v>
      </c>
      <c r="I115" s="1">
        <f>VLOOKUP(B115,Race!$B:$Q,16,FALSE)</f>
        <v>2.7307366638441997E-2</v>
      </c>
      <c r="J115" s="27">
        <f>VLOOKUP(B115,Ethnicity!$B:$H,5,FALSE)</f>
        <v>0.93257832345469938</v>
      </c>
      <c r="K115" s="1">
        <f>VLOOKUP(B115,Ethnicity!$B:$H,7,FALSE)</f>
        <v>6.7421676545300596E-2</v>
      </c>
      <c r="L115" s="44">
        <f>VLOOKUP($B115,'Median Age'!$B:$F,3,FALSE)</f>
        <v>44</v>
      </c>
      <c r="M115" s="44">
        <f>VLOOKUP($B115,'Median Age'!$B:$F,4,FALSE)</f>
        <v>44</v>
      </c>
      <c r="N115" s="44">
        <f>VLOOKUP($B115,'Median Age'!$B:$F,5,FALSE)</f>
        <v>44</v>
      </c>
      <c r="O115" s="1">
        <f>VLOOKUP($B115,Education!$B:$F,3,FALSE)</f>
        <v>0.98099999999999998</v>
      </c>
      <c r="P115" s="1">
        <f>VLOOKUP($B115,Education!$B:$F,4,FALSE)</f>
        <v>1.9000000000000017E-2</v>
      </c>
      <c r="Q115" s="1">
        <f>(VLOOKUP(B115,Language!$B:$E,4,FALSE)/VLOOKUP(B115,Language!$B:$E,3,FALSE))</f>
        <v>0.8595890410958904</v>
      </c>
      <c r="R115" t="str">
        <f>VLOOKUP(B115,Language!$AT:$AV,3,FALSE)</f>
        <v>Spanish or Spanish Creole</v>
      </c>
      <c r="S115" s="27">
        <f t="shared" si="18"/>
        <v>0.1404109589041096</v>
      </c>
      <c r="T115" s="33">
        <f>VLOOKUP(B115,Employment!$B:$E,4,FALSE)</f>
        <v>6.2E-2</v>
      </c>
      <c r="U115" s="33">
        <f>VLOOKUP(B115,Poverty!$B:$E,4,FALSE)</f>
        <v>5.2999999999999999E-2</v>
      </c>
      <c r="V115" s="33">
        <f>VLOOKUP(B115,'Public Assistance'!$B:$F,5,FALSE)</f>
        <v>5.575689991636465E-4</v>
      </c>
      <c r="W115" s="21">
        <f>VLOOKUP(B115,'Median Income'!$B:$E,4,FALSE)</f>
        <v>112701</v>
      </c>
      <c r="X115" s="1">
        <f>VLOOKUP(B115,'Foreign Born'!$A:$E,5,FALSE)</f>
        <v>0.12743437764606266</v>
      </c>
      <c r="Y115">
        <f>VLOOKUP($B115,'Place of Foreign Born'!$B:$AG,3,FALSE)</f>
        <v>1204</v>
      </c>
      <c r="Z115">
        <f>VLOOKUP($B115,'Place of Foreign Born'!$B:$AG,4,FALSE)</f>
        <v>436</v>
      </c>
      <c r="AA115">
        <f>VLOOKUP($B115,'Place of Foreign Born'!$B:$AG,5,FALSE)</f>
        <v>116</v>
      </c>
      <c r="AB115">
        <f>VLOOKUP($B115,'Place of Foreign Born'!$B:$AG,6,FALSE)</f>
        <v>60</v>
      </c>
      <c r="AC115">
        <f>VLOOKUP($B115,'Place of Foreign Born'!$B:$AG,7,FALSE)</f>
        <v>37</v>
      </c>
      <c r="AD115">
        <f>VLOOKUP($B115,'Place of Foreign Born'!$B:$AG,8,FALSE)</f>
        <v>216</v>
      </c>
      <c r="AE115">
        <f>VLOOKUP($B115,'Place of Foreign Born'!$B:$AG,9,FALSE)</f>
        <v>7</v>
      </c>
      <c r="AF115" s="1">
        <f t="shared" si="19"/>
        <v>0.36212624584717606</v>
      </c>
      <c r="AG115">
        <f>VLOOKUP($B115,'Place of Foreign Born'!$B:$AG,10,FALSE)</f>
        <v>447</v>
      </c>
      <c r="AH115">
        <f>VLOOKUP($B115,'Place of Foreign Born'!$B:$AG,11,FALSE)</f>
        <v>151</v>
      </c>
      <c r="AI115">
        <f>VLOOKUP($B115,'Place of Foreign Born'!$B:$AG,12,FALSE)</f>
        <v>197</v>
      </c>
      <c r="AJ115">
        <f>VLOOKUP($B115,'Place of Foreign Born'!$B:$AG,13,FALSE)</f>
        <v>60</v>
      </c>
      <c r="AK115">
        <f>VLOOKUP($B115,'Place of Foreign Born'!$B:$AG,14,FALSE)</f>
        <v>39</v>
      </c>
      <c r="AL115">
        <f>VLOOKUP($B115,'Place of Foreign Born'!$B:$AG,15,FALSE)</f>
        <v>0</v>
      </c>
      <c r="AM115" s="1">
        <f t="shared" si="20"/>
        <v>0.37126245847176081</v>
      </c>
      <c r="AN115">
        <f>VLOOKUP($B115,'Place of Foreign Born'!$B:$AG,16,FALSE)</f>
        <v>26</v>
      </c>
      <c r="AO115">
        <f>VLOOKUP($B115,'Place of Foreign Born'!$B:$AG,17,FALSE)</f>
        <v>12</v>
      </c>
      <c r="AP115">
        <f>VLOOKUP($B115,'Place of Foreign Born'!$B:$AG,18,FALSE)</f>
        <v>12</v>
      </c>
      <c r="AQ115">
        <f>VLOOKUP($B115,'Place of Foreign Born'!$B:$AG,19,FALSE)</f>
        <v>0</v>
      </c>
      <c r="AR115">
        <f>VLOOKUP($B115,'Place of Foreign Born'!$B:$AG,20,FALSE)</f>
        <v>2</v>
      </c>
      <c r="AS115">
        <f>VLOOKUP($B115,'Place of Foreign Born'!$B:$AG,21,FALSE)</f>
        <v>0</v>
      </c>
      <c r="AT115">
        <f>VLOOKUP($B115,'Place of Foreign Born'!$B:$AG,22,FALSE)</f>
        <v>0</v>
      </c>
      <c r="AU115" s="1">
        <f t="shared" si="21"/>
        <v>2.1594684385382059E-2</v>
      </c>
      <c r="AV115">
        <f>VLOOKUP($B115,'Place of Foreign Born'!$B:$AG,23,FALSE)</f>
        <v>0</v>
      </c>
      <c r="AW115">
        <f>VLOOKUP($B115,'Place of Foreign Born'!$B:$AG,24,FALSE)</f>
        <v>0</v>
      </c>
      <c r="AX115">
        <f>VLOOKUP($B115,'Place of Foreign Born'!$B:$AG,25,FALSE)</f>
        <v>0</v>
      </c>
      <c r="AY115">
        <f>VLOOKUP($B115,'Place of Foreign Born'!$B:$AG,26,FALSE)</f>
        <v>0</v>
      </c>
      <c r="AZ115" s="1">
        <f t="shared" si="22"/>
        <v>0</v>
      </c>
      <c r="BA115">
        <f>VLOOKUP($B115,'Place of Foreign Born'!$B:$AG,27,FALSE)</f>
        <v>295</v>
      </c>
      <c r="BB115">
        <f>VLOOKUP($B115,'Place of Foreign Born'!$B:$AG,28,FALSE)</f>
        <v>268</v>
      </c>
      <c r="BC115">
        <f>VLOOKUP($B115,'Place of Foreign Born'!$B:$AG,29,FALSE)</f>
        <v>7</v>
      </c>
      <c r="BD115">
        <f>VLOOKUP($B115,'Place of Foreign Born'!$B:$AG,30,FALSE)</f>
        <v>188</v>
      </c>
      <c r="BE115">
        <f>VLOOKUP($B115,'Place of Foreign Born'!$B:$AG,31,FALSE)</f>
        <v>73</v>
      </c>
      <c r="BF115">
        <f>VLOOKUP($B115,'Place of Foreign Born'!$B:$AG,32,FALSE)</f>
        <v>27</v>
      </c>
      <c r="BG115" s="1">
        <f t="shared" si="23"/>
        <v>0.24501661129568106</v>
      </c>
    </row>
    <row r="116" spans="1:59" x14ac:dyDescent="0.25">
      <c r="A116" t="str">
        <f>VLOOKUP(B116,'List of ZIP Codes'!$A:$C,2,FALSE)</f>
        <v>Suffolk</v>
      </c>
      <c r="B116">
        <v>11778</v>
      </c>
      <c r="C116">
        <f>VLOOKUP(B116,'Total Population'!$B:$D,3,FALSE)</f>
        <v>12747</v>
      </c>
      <c r="D116" s="1">
        <f>VLOOKUP(B116,Race!$B:$Q,5,FALSE)</f>
        <v>0.974896053973484</v>
      </c>
      <c r="E116" s="1">
        <f>VLOOKUP(B116,Race!$B:$Q,7,FALSE)</f>
        <v>3.1379932533145055E-4</v>
      </c>
      <c r="F116" s="1">
        <f>VLOOKUP(B116,Race!$B:$Q,9,FALSE)</f>
        <v>1.3336471326586647E-3</v>
      </c>
      <c r="G116" s="1">
        <f>VLOOKUP(B116,Race!$B:$Q,11,FALSE)</f>
        <v>1.5689966266572526E-3</v>
      </c>
      <c r="H116" s="1">
        <f>VLOOKUP(B116,Race!$B:$Q,13,FALSE)</f>
        <v>0</v>
      </c>
      <c r="I116" s="1">
        <f>VLOOKUP(B116,Race!$B:$Q,16,FALSE)</f>
        <v>2.1887502941868676E-2</v>
      </c>
      <c r="J116" s="27">
        <f>VLOOKUP(B116,Ethnicity!$B:$H,5,FALSE)</f>
        <v>0.91103789126853374</v>
      </c>
      <c r="K116" s="1">
        <f>VLOOKUP(B116,Ethnicity!$B:$H,7,FALSE)</f>
        <v>8.8962108731466233E-2</v>
      </c>
      <c r="L116" s="44">
        <f>VLOOKUP($B116,'Median Age'!$B:$F,3,FALSE)</f>
        <v>37.299999999999997</v>
      </c>
      <c r="M116" s="44">
        <f>VLOOKUP($B116,'Median Age'!$B:$F,4,FALSE)</f>
        <v>37.200000000000003</v>
      </c>
      <c r="N116" s="44">
        <f>VLOOKUP($B116,'Median Age'!$B:$F,5,FALSE)</f>
        <v>37.299999999999997</v>
      </c>
      <c r="O116" s="1">
        <f>VLOOKUP($B116,Education!$B:$F,3,FALSE)</f>
        <v>0.94</v>
      </c>
      <c r="P116" s="1">
        <f>VLOOKUP($B116,Education!$B:$F,4,FALSE)</f>
        <v>6.0000000000000053E-2</v>
      </c>
      <c r="Q116" s="1">
        <f>(VLOOKUP(B116,Language!$B:$E,4,FALSE)/VLOOKUP(B116,Language!$B:$E,3,FALSE))</f>
        <v>0.91032360036602611</v>
      </c>
      <c r="R116" t="str">
        <f>VLOOKUP(B116,Language!$AT:$AV,3,FALSE)</f>
        <v>Spanish or Spanish Creole</v>
      </c>
      <c r="S116" s="27">
        <f t="shared" si="18"/>
        <v>8.9676399633973891E-2</v>
      </c>
      <c r="T116" s="33">
        <f>VLOOKUP(B116,Employment!$B:$E,4,FALSE)</f>
        <v>9.8000000000000004E-2</v>
      </c>
      <c r="U116" s="33">
        <f>VLOOKUP(B116,Poverty!$B:$E,4,FALSE)</f>
        <v>4.4000000000000004E-2</v>
      </c>
      <c r="V116" s="33">
        <f>VLOOKUP(B116,'Public Assistance'!$B:$F,5,FALSE)</f>
        <v>6.1481136469492312E-2</v>
      </c>
      <c r="W116" s="21">
        <f>VLOOKUP(B116,'Median Income'!$B:$E,4,FALSE)</f>
        <v>89679</v>
      </c>
      <c r="X116" s="1">
        <f>VLOOKUP(B116,'Foreign Born'!$A:$E,5,FALSE)</f>
        <v>4.0087863811092805E-2</v>
      </c>
      <c r="Y116">
        <f>VLOOKUP($B116,'Place of Foreign Born'!$B:$AG,3,FALSE)</f>
        <v>511</v>
      </c>
      <c r="Z116">
        <f>VLOOKUP($B116,'Place of Foreign Born'!$B:$AG,4,FALSE)</f>
        <v>203</v>
      </c>
      <c r="AA116">
        <f>VLOOKUP($B116,'Place of Foreign Born'!$B:$AG,5,FALSE)</f>
        <v>23</v>
      </c>
      <c r="AB116">
        <f>VLOOKUP($B116,'Place of Foreign Born'!$B:$AG,6,FALSE)</f>
        <v>44</v>
      </c>
      <c r="AC116">
        <f>VLOOKUP($B116,'Place of Foreign Born'!$B:$AG,7,FALSE)</f>
        <v>98</v>
      </c>
      <c r="AD116">
        <f>VLOOKUP($B116,'Place of Foreign Born'!$B:$AG,8,FALSE)</f>
        <v>38</v>
      </c>
      <c r="AE116">
        <f>VLOOKUP($B116,'Place of Foreign Born'!$B:$AG,9,FALSE)</f>
        <v>0</v>
      </c>
      <c r="AF116" s="1">
        <f t="shared" si="19"/>
        <v>0.39726027397260272</v>
      </c>
      <c r="AG116">
        <f>VLOOKUP($B116,'Place of Foreign Born'!$B:$AG,10,FALSE)</f>
        <v>85</v>
      </c>
      <c r="AH116">
        <f>VLOOKUP($B116,'Place of Foreign Born'!$B:$AG,11,FALSE)</f>
        <v>6</v>
      </c>
      <c r="AI116">
        <f>VLOOKUP($B116,'Place of Foreign Born'!$B:$AG,12,FALSE)</f>
        <v>42</v>
      </c>
      <c r="AJ116">
        <f>VLOOKUP($B116,'Place of Foreign Born'!$B:$AG,13,FALSE)</f>
        <v>0</v>
      </c>
      <c r="AK116">
        <f>VLOOKUP($B116,'Place of Foreign Born'!$B:$AG,14,FALSE)</f>
        <v>37</v>
      </c>
      <c r="AL116">
        <f>VLOOKUP($B116,'Place of Foreign Born'!$B:$AG,15,FALSE)</f>
        <v>0</v>
      </c>
      <c r="AM116" s="1">
        <f t="shared" si="20"/>
        <v>0.16634050880626222</v>
      </c>
      <c r="AN116">
        <f>VLOOKUP($B116,'Place of Foreign Born'!$B:$AG,16,FALSE)</f>
        <v>0</v>
      </c>
      <c r="AO116">
        <f>VLOOKUP($B116,'Place of Foreign Born'!$B:$AG,17,FALSE)</f>
        <v>0</v>
      </c>
      <c r="AP116">
        <f>VLOOKUP($B116,'Place of Foreign Born'!$B:$AG,18,FALSE)</f>
        <v>0</v>
      </c>
      <c r="AQ116">
        <f>VLOOKUP($B116,'Place of Foreign Born'!$B:$AG,19,FALSE)</f>
        <v>0</v>
      </c>
      <c r="AR116">
        <f>VLOOKUP($B116,'Place of Foreign Born'!$B:$AG,20,FALSE)</f>
        <v>0</v>
      </c>
      <c r="AS116">
        <f>VLOOKUP($B116,'Place of Foreign Born'!$B:$AG,21,FALSE)</f>
        <v>0</v>
      </c>
      <c r="AT116">
        <f>VLOOKUP($B116,'Place of Foreign Born'!$B:$AG,22,FALSE)</f>
        <v>0</v>
      </c>
      <c r="AU116" s="1">
        <f t="shared" si="21"/>
        <v>0</v>
      </c>
      <c r="AV116">
        <f>VLOOKUP($B116,'Place of Foreign Born'!$B:$AG,23,FALSE)</f>
        <v>0</v>
      </c>
      <c r="AW116">
        <f>VLOOKUP($B116,'Place of Foreign Born'!$B:$AG,24,FALSE)</f>
        <v>0</v>
      </c>
      <c r="AX116">
        <f>VLOOKUP($B116,'Place of Foreign Born'!$B:$AG,25,FALSE)</f>
        <v>0</v>
      </c>
      <c r="AY116">
        <f>VLOOKUP($B116,'Place of Foreign Born'!$B:$AG,26,FALSE)</f>
        <v>0</v>
      </c>
      <c r="AZ116" s="1">
        <f t="shared" si="22"/>
        <v>0</v>
      </c>
      <c r="BA116">
        <f>VLOOKUP($B116,'Place of Foreign Born'!$B:$AG,27,FALSE)</f>
        <v>223</v>
      </c>
      <c r="BB116">
        <f>VLOOKUP($B116,'Place of Foreign Born'!$B:$AG,28,FALSE)</f>
        <v>223</v>
      </c>
      <c r="BC116">
        <f>VLOOKUP($B116,'Place of Foreign Born'!$B:$AG,29,FALSE)</f>
        <v>0</v>
      </c>
      <c r="BD116">
        <f>VLOOKUP($B116,'Place of Foreign Born'!$B:$AG,30,FALSE)</f>
        <v>89</v>
      </c>
      <c r="BE116">
        <f>VLOOKUP($B116,'Place of Foreign Born'!$B:$AG,31,FALSE)</f>
        <v>134</v>
      </c>
      <c r="BF116">
        <f>VLOOKUP($B116,'Place of Foreign Born'!$B:$AG,32,FALSE)</f>
        <v>0</v>
      </c>
      <c r="BG116" s="1">
        <f t="shared" si="23"/>
        <v>0.43639921722113501</v>
      </c>
    </row>
    <row r="117" spans="1:59" x14ac:dyDescent="0.25">
      <c r="A117" t="str">
        <f>VLOOKUP(B117,'List of ZIP Codes'!$A:$C,2,FALSE)</f>
        <v>Suffolk</v>
      </c>
      <c r="B117">
        <v>11779</v>
      </c>
      <c r="C117">
        <f>VLOOKUP(B117,'Total Population'!$B:$D,3,FALSE)</f>
        <v>38733</v>
      </c>
      <c r="D117" s="1">
        <f>VLOOKUP(B117,Race!$B:$Q,5,FALSE)</f>
        <v>0.91343298995688427</v>
      </c>
      <c r="E117" s="1">
        <f>VLOOKUP(B117,Race!$B:$Q,7,FALSE)</f>
        <v>1.8072444685410374E-2</v>
      </c>
      <c r="F117" s="1">
        <f>VLOOKUP(B117,Race!$B:$Q,9,FALSE)</f>
        <v>1.4457955748328299E-3</v>
      </c>
      <c r="G117" s="1">
        <f>VLOOKUP(B117,Race!$B:$Q,11,FALSE)</f>
        <v>4.0275733870343118E-2</v>
      </c>
      <c r="H117" s="1">
        <f>VLOOKUP(B117,Race!$B:$Q,13,FALSE)</f>
        <v>0</v>
      </c>
      <c r="I117" s="1">
        <f>VLOOKUP(B117,Race!$B:$Q,16,FALSE)</f>
        <v>2.6773035912529369E-2</v>
      </c>
      <c r="J117" s="27">
        <f>VLOOKUP(B117,Ethnicity!$B:$H,5,FALSE)</f>
        <v>0.89530890971522992</v>
      </c>
      <c r="K117" s="1">
        <f>VLOOKUP(B117,Ethnicity!$B:$H,7,FALSE)</f>
        <v>0.1046910902847701</v>
      </c>
      <c r="L117" s="44">
        <f>VLOOKUP($B117,'Median Age'!$B:$F,3,FALSE)</f>
        <v>40.4</v>
      </c>
      <c r="M117" s="44">
        <f>VLOOKUP($B117,'Median Age'!$B:$F,4,FALSE)</f>
        <v>38.5</v>
      </c>
      <c r="N117" s="44">
        <f>VLOOKUP($B117,'Median Age'!$B:$F,5,FALSE)</f>
        <v>42.3</v>
      </c>
      <c r="O117" s="1">
        <f>VLOOKUP($B117,Education!$B:$F,3,FALSE)</f>
        <v>0.92200000000000004</v>
      </c>
      <c r="P117" s="1">
        <f>VLOOKUP($B117,Education!$B:$F,4,FALSE)</f>
        <v>7.7999999999999958E-2</v>
      </c>
      <c r="Q117" s="1">
        <f>(VLOOKUP(B117,Language!$B:$E,4,FALSE)/VLOOKUP(B117,Language!$B:$E,3,FALSE))</f>
        <v>0.83831407205982322</v>
      </c>
      <c r="R117" t="str">
        <f>VLOOKUP(B117,Language!$AT:$AV,3,FALSE)</f>
        <v>Spanish or Spanish Creole</v>
      </c>
      <c r="S117" s="27">
        <f t="shared" si="18"/>
        <v>0.16168592794017678</v>
      </c>
      <c r="T117" s="33">
        <f>VLOOKUP(B117,Employment!$B:$E,4,FALSE)</f>
        <v>7.8E-2</v>
      </c>
      <c r="U117" s="33">
        <f>VLOOKUP(B117,Poverty!$B:$E,4,FALSE)</f>
        <v>4.7E-2</v>
      </c>
      <c r="V117" s="33">
        <f>VLOOKUP(B117,'Public Assistance'!$B:$F,5,FALSE)</f>
        <v>6.5895601887079588E-2</v>
      </c>
      <c r="W117" s="21">
        <f>VLOOKUP(B117,'Median Income'!$B:$E,4,FALSE)</f>
        <v>86846</v>
      </c>
      <c r="X117" s="1">
        <f>VLOOKUP(B117,'Foreign Born'!$A:$E,5,FALSE)</f>
        <v>9.934681021351302E-2</v>
      </c>
      <c r="Y117">
        <f>VLOOKUP($B117,'Place of Foreign Born'!$B:$AG,3,FALSE)</f>
        <v>3848</v>
      </c>
      <c r="Z117">
        <f>VLOOKUP($B117,'Place of Foreign Born'!$B:$AG,4,FALSE)</f>
        <v>1055</v>
      </c>
      <c r="AA117">
        <f>VLOOKUP($B117,'Place of Foreign Born'!$B:$AG,5,FALSE)</f>
        <v>117</v>
      </c>
      <c r="AB117">
        <f>VLOOKUP($B117,'Place of Foreign Born'!$B:$AG,6,FALSE)</f>
        <v>88</v>
      </c>
      <c r="AC117">
        <f>VLOOKUP($B117,'Place of Foreign Born'!$B:$AG,7,FALSE)</f>
        <v>417</v>
      </c>
      <c r="AD117">
        <f>VLOOKUP($B117,'Place of Foreign Born'!$B:$AG,8,FALSE)</f>
        <v>433</v>
      </c>
      <c r="AE117">
        <f>VLOOKUP($B117,'Place of Foreign Born'!$B:$AG,9,FALSE)</f>
        <v>0</v>
      </c>
      <c r="AF117" s="1">
        <f t="shared" si="19"/>
        <v>0.27416839916839919</v>
      </c>
      <c r="AG117">
        <f>VLOOKUP($B117,'Place of Foreign Born'!$B:$AG,10,FALSE)</f>
        <v>1574</v>
      </c>
      <c r="AH117">
        <f>VLOOKUP($B117,'Place of Foreign Born'!$B:$AG,11,FALSE)</f>
        <v>102</v>
      </c>
      <c r="AI117">
        <f>VLOOKUP($B117,'Place of Foreign Born'!$B:$AG,12,FALSE)</f>
        <v>914</v>
      </c>
      <c r="AJ117">
        <f>VLOOKUP($B117,'Place of Foreign Born'!$B:$AG,13,FALSE)</f>
        <v>145</v>
      </c>
      <c r="AK117">
        <f>VLOOKUP($B117,'Place of Foreign Born'!$B:$AG,14,FALSE)</f>
        <v>413</v>
      </c>
      <c r="AL117">
        <f>VLOOKUP($B117,'Place of Foreign Born'!$B:$AG,15,FALSE)</f>
        <v>0</v>
      </c>
      <c r="AM117" s="1">
        <f t="shared" si="20"/>
        <v>0.40904365904365902</v>
      </c>
      <c r="AN117">
        <f>VLOOKUP($B117,'Place of Foreign Born'!$B:$AG,16,FALSE)</f>
        <v>62</v>
      </c>
      <c r="AO117">
        <f>VLOOKUP($B117,'Place of Foreign Born'!$B:$AG,17,FALSE)</f>
        <v>19</v>
      </c>
      <c r="AP117">
        <f>VLOOKUP($B117,'Place of Foreign Born'!$B:$AG,18,FALSE)</f>
        <v>9</v>
      </c>
      <c r="AQ117">
        <f>VLOOKUP($B117,'Place of Foreign Born'!$B:$AG,19,FALSE)</f>
        <v>34</v>
      </c>
      <c r="AR117">
        <f>VLOOKUP($B117,'Place of Foreign Born'!$B:$AG,20,FALSE)</f>
        <v>0</v>
      </c>
      <c r="AS117">
        <f>VLOOKUP($B117,'Place of Foreign Born'!$B:$AG,21,FALSE)</f>
        <v>0</v>
      </c>
      <c r="AT117">
        <f>VLOOKUP($B117,'Place of Foreign Born'!$B:$AG,22,FALSE)</f>
        <v>0</v>
      </c>
      <c r="AU117" s="1">
        <f t="shared" si="21"/>
        <v>1.6112266112266113E-2</v>
      </c>
      <c r="AV117">
        <f>VLOOKUP($B117,'Place of Foreign Born'!$B:$AG,23,FALSE)</f>
        <v>33</v>
      </c>
      <c r="AW117">
        <f>VLOOKUP($B117,'Place of Foreign Born'!$B:$AG,24,FALSE)</f>
        <v>21</v>
      </c>
      <c r="AX117">
        <f>VLOOKUP($B117,'Place of Foreign Born'!$B:$AG,25,FALSE)</f>
        <v>12</v>
      </c>
      <c r="AY117">
        <f>VLOOKUP($B117,'Place of Foreign Born'!$B:$AG,26,FALSE)</f>
        <v>0</v>
      </c>
      <c r="AZ117" s="1">
        <f t="shared" si="22"/>
        <v>8.5758835758835764E-3</v>
      </c>
      <c r="BA117">
        <f>VLOOKUP($B117,'Place of Foreign Born'!$B:$AG,27,FALSE)</f>
        <v>1124</v>
      </c>
      <c r="BB117">
        <f>VLOOKUP($B117,'Place of Foreign Born'!$B:$AG,28,FALSE)</f>
        <v>1112</v>
      </c>
      <c r="BC117">
        <f>VLOOKUP($B117,'Place of Foreign Born'!$B:$AG,29,FALSE)</f>
        <v>193</v>
      </c>
      <c r="BD117">
        <f>VLOOKUP($B117,'Place of Foreign Born'!$B:$AG,30,FALSE)</f>
        <v>374</v>
      </c>
      <c r="BE117">
        <f>VLOOKUP($B117,'Place of Foreign Born'!$B:$AG,31,FALSE)</f>
        <v>545</v>
      </c>
      <c r="BF117">
        <f>VLOOKUP($B117,'Place of Foreign Born'!$B:$AG,32,FALSE)</f>
        <v>12</v>
      </c>
      <c r="BG117" s="1">
        <f t="shared" si="23"/>
        <v>0.29209979209979209</v>
      </c>
    </row>
    <row r="118" spans="1:59" x14ac:dyDescent="0.25">
      <c r="A118" t="str">
        <f>VLOOKUP(B118,'List of ZIP Codes'!$A:$C,2,FALSE)</f>
        <v>Suffolk</v>
      </c>
      <c r="B118">
        <v>11780</v>
      </c>
      <c r="C118">
        <f>VLOOKUP(B118,'Total Population'!$B:$D,3,FALSE)</f>
        <v>15099</v>
      </c>
      <c r="D118" s="1">
        <f>VLOOKUP(B118,Race!$B:$Q,5,FALSE)</f>
        <v>0.9382078283330022</v>
      </c>
      <c r="E118" s="1">
        <f>VLOOKUP(B118,Race!$B:$Q,7,FALSE)</f>
        <v>9.7357440890125171E-3</v>
      </c>
      <c r="F118" s="1">
        <f>VLOOKUP(B118,Race!$B:$Q,9,FALSE)</f>
        <v>2.3180343069077423E-3</v>
      </c>
      <c r="G118" s="1">
        <f>VLOOKUP(B118,Race!$B:$Q,11,FALSE)</f>
        <v>3.556526922312736E-2</v>
      </c>
      <c r="H118" s="1">
        <f>VLOOKUP(B118,Race!$B:$Q,13,FALSE)</f>
        <v>0</v>
      </c>
      <c r="I118" s="1">
        <f>VLOOKUP(B118,Race!$B:$Q,16,FALSE)</f>
        <v>1.4173124047950195E-2</v>
      </c>
      <c r="J118" s="27">
        <f>VLOOKUP(B118,Ethnicity!$B:$H,5,FALSE)</f>
        <v>0.9676137492549175</v>
      </c>
      <c r="K118" s="1">
        <f>VLOOKUP(B118,Ethnicity!$B:$H,7,FALSE)</f>
        <v>3.2386250745082452E-2</v>
      </c>
      <c r="L118" s="44">
        <f>VLOOKUP($B118,'Median Age'!$B:$F,3,FALSE)</f>
        <v>45.8</v>
      </c>
      <c r="M118" s="44">
        <f>VLOOKUP($B118,'Median Age'!$B:$F,4,FALSE)</f>
        <v>45.5</v>
      </c>
      <c r="N118" s="44">
        <f>VLOOKUP($B118,'Median Age'!$B:$F,5,FALSE)</f>
        <v>45.9</v>
      </c>
      <c r="O118" s="1">
        <f>VLOOKUP($B118,Education!$B:$F,3,FALSE)</f>
        <v>0.94099999999999995</v>
      </c>
      <c r="P118" s="1">
        <f>VLOOKUP($B118,Education!$B:$F,4,FALSE)</f>
        <v>5.9000000000000052E-2</v>
      </c>
      <c r="Q118" s="1">
        <f>(VLOOKUP(B118,Language!$B:$E,4,FALSE)/VLOOKUP(B118,Language!$B:$E,3,FALSE))</f>
        <v>0.89189376603564252</v>
      </c>
      <c r="R118" t="str">
        <f>VLOOKUP(B118,Language!$AT:$AV,3,FALSE)</f>
        <v>Spanish or Spanish Creole</v>
      </c>
      <c r="S118" s="27">
        <f t="shared" si="18"/>
        <v>0.10810623396435748</v>
      </c>
      <c r="T118" s="33">
        <f>VLOOKUP(B118,Employment!$B:$E,4,FALSE)</f>
        <v>4.5999999999999999E-2</v>
      </c>
      <c r="U118" s="33">
        <f>VLOOKUP(B118,Poverty!$B:$E,4,FALSE)</f>
        <v>3.6000000000000004E-2</v>
      </c>
      <c r="V118" s="33">
        <f>VLOOKUP(B118,'Public Assistance'!$B:$F,5,FALSE)</f>
        <v>1.6460108443067389E-2</v>
      </c>
      <c r="W118" s="21">
        <f>VLOOKUP(B118,'Median Income'!$B:$E,4,FALSE)</f>
        <v>108871</v>
      </c>
      <c r="X118" s="1">
        <f>VLOOKUP(B118,'Foreign Born'!$A:$E,5,FALSE)</f>
        <v>5.5102986952778328E-2</v>
      </c>
      <c r="Y118">
        <f>VLOOKUP($B118,'Place of Foreign Born'!$B:$AG,3,FALSE)</f>
        <v>832</v>
      </c>
      <c r="Z118">
        <f>VLOOKUP($B118,'Place of Foreign Born'!$B:$AG,4,FALSE)</f>
        <v>413</v>
      </c>
      <c r="AA118">
        <f>VLOOKUP($B118,'Place of Foreign Born'!$B:$AG,5,FALSE)</f>
        <v>68</v>
      </c>
      <c r="AB118">
        <f>VLOOKUP($B118,'Place of Foreign Born'!$B:$AG,6,FALSE)</f>
        <v>110</v>
      </c>
      <c r="AC118">
        <f>VLOOKUP($B118,'Place of Foreign Born'!$B:$AG,7,FALSE)</f>
        <v>157</v>
      </c>
      <c r="AD118">
        <f>VLOOKUP($B118,'Place of Foreign Born'!$B:$AG,8,FALSE)</f>
        <v>78</v>
      </c>
      <c r="AE118">
        <f>VLOOKUP($B118,'Place of Foreign Born'!$B:$AG,9,FALSE)</f>
        <v>0</v>
      </c>
      <c r="AF118" s="1">
        <f t="shared" si="19"/>
        <v>0.49639423076923078</v>
      </c>
      <c r="AG118">
        <f>VLOOKUP($B118,'Place of Foreign Born'!$B:$AG,10,FALSE)</f>
        <v>196</v>
      </c>
      <c r="AH118">
        <f>VLOOKUP($B118,'Place of Foreign Born'!$B:$AG,11,FALSE)</f>
        <v>128</v>
      </c>
      <c r="AI118">
        <f>VLOOKUP($B118,'Place of Foreign Born'!$B:$AG,12,FALSE)</f>
        <v>44</v>
      </c>
      <c r="AJ118">
        <f>VLOOKUP($B118,'Place of Foreign Born'!$B:$AG,13,FALSE)</f>
        <v>11</v>
      </c>
      <c r="AK118">
        <f>VLOOKUP($B118,'Place of Foreign Born'!$B:$AG,14,FALSE)</f>
        <v>13</v>
      </c>
      <c r="AL118">
        <f>VLOOKUP($B118,'Place of Foreign Born'!$B:$AG,15,FALSE)</f>
        <v>0</v>
      </c>
      <c r="AM118" s="1">
        <f t="shared" si="20"/>
        <v>0.23557692307692307</v>
      </c>
      <c r="AN118">
        <f>VLOOKUP($B118,'Place of Foreign Born'!$B:$AG,16,FALSE)</f>
        <v>22</v>
      </c>
      <c r="AO118">
        <f>VLOOKUP($B118,'Place of Foreign Born'!$B:$AG,17,FALSE)</f>
        <v>0</v>
      </c>
      <c r="AP118">
        <f>VLOOKUP($B118,'Place of Foreign Born'!$B:$AG,18,FALSE)</f>
        <v>0</v>
      </c>
      <c r="AQ118">
        <f>VLOOKUP($B118,'Place of Foreign Born'!$B:$AG,19,FALSE)</f>
        <v>22</v>
      </c>
      <c r="AR118">
        <f>VLOOKUP($B118,'Place of Foreign Born'!$B:$AG,20,FALSE)</f>
        <v>0</v>
      </c>
      <c r="AS118">
        <f>VLOOKUP($B118,'Place of Foreign Born'!$B:$AG,21,FALSE)</f>
        <v>0</v>
      </c>
      <c r="AT118">
        <f>VLOOKUP($B118,'Place of Foreign Born'!$B:$AG,22,FALSE)</f>
        <v>0</v>
      </c>
      <c r="AU118" s="1">
        <f t="shared" si="21"/>
        <v>2.6442307692307692E-2</v>
      </c>
      <c r="AV118">
        <f>VLOOKUP($B118,'Place of Foreign Born'!$B:$AG,23,FALSE)</f>
        <v>0</v>
      </c>
      <c r="AW118">
        <f>VLOOKUP($B118,'Place of Foreign Born'!$B:$AG,24,FALSE)</f>
        <v>0</v>
      </c>
      <c r="AX118">
        <f>VLOOKUP($B118,'Place of Foreign Born'!$B:$AG,25,FALSE)</f>
        <v>0</v>
      </c>
      <c r="AY118">
        <f>VLOOKUP($B118,'Place of Foreign Born'!$B:$AG,26,FALSE)</f>
        <v>0</v>
      </c>
      <c r="AZ118" s="1">
        <f t="shared" si="22"/>
        <v>0</v>
      </c>
      <c r="BA118">
        <f>VLOOKUP($B118,'Place of Foreign Born'!$B:$AG,27,FALSE)</f>
        <v>201</v>
      </c>
      <c r="BB118">
        <f>VLOOKUP($B118,'Place of Foreign Born'!$B:$AG,28,FALSE)</f>
        <v>155</v>
      </c>
      <c r="BC118">
        <f>VLOOKUP($B118,'Place of Foreign Born'!$B:$AG,29,FALSE)</f>
        <v>7</v>
      </c>
      <c r="BD118">
        <f>VLOOKUP($B118,'Place of Foreign Born'!$B:$AG,30,FALSE)</f>
        <v>39</v>
      </c>
      <c r="BE118">
        <f>VLOOKUP($B118,'Place of Foreign Born'!$B:$AG,31,FALSE)</f>
        <v>109</v>
      </c>
      <c r="BF118">
        <f>VLOOKUP($B118,'Place of Foreign Born'!$B:$AG,32,FALSE)</f>
        <v>46</v>
      </c>
      <c r="BG118" s="1">
        <f t="shared" si="23"/>
        <v>0.24158653846153846</v>
      </c>
    </row>
    <row r="119" spans="1:59" x14ac:dyDescent="0.25">
      <c r="A119" t="str">
        <f>VLOOKUP(B119,'List of ZIP Codes'!$A:$C,2,FALSE)</f>
        <v>Suffolk</v>
      </c>
      <c r="B119">
        <v>11782</v>
      </c>
      <c r="C119">
        <f>VLOOKUP(B119,'Total Population'!$B:$D,3,FALSE)</f>
        <v>15045</v>
      </c>
      <c r="D119" s="1">
        <f>VLOOKUP(B119,Race!$B:$Q,5,FALSE)</f>
        <v>0.96643403123961447</v>
      </c>
      <c r="E119" s="1">
        <f>VLOOKUP(B119,Race!$B:$Q,7,FALSE)</f>
        <v>5.11797939514789E-3</v>
      </c>
      <c r="F119" s="1">
        <f>VLOOKUP(B119,Race!$B:$Q,9,FALSE)</f>
        <v>9.9700897308075765E-4</v>
      </c>
      <c r="G119" s="1">
        <f>VLOOKUP(B119,Race!$B:$Q,11,FALSE)</f>
        <v>1.2097042206713194E-2</v>
      </c>
      <c r="H119" s="1">
        <f>VLOOKUP(B119,Race!$B:$Q,13,FALSE)</f>
        <v>0</v>
      </c>
      <c r="I119" s="1">
        <f>VLOOKUP(B119,Race!$B:$Q,16,FALSE)</f>
        <v>1.5353938185443668E-2</v>
      </c>
      <c r="J119" s="27">
        <f>VLOOKUP(B119,Ethnicity!$B:$H,5,FALSE)</f>
        <v>0.9467597208374875</v>
      </c>
      <c r="K119" s="1">
        <f>VLOOKUP(B119,Ethnicity!$B:$H,7,FALSE)</f>
        <v>5.3240279162512463E-2</v>
      </c>
      <c r="L119" s="44">
        <f>VLOOKUP($B119,'Median Age'!$B:$F,3,FALSE)</f>
        <v>44.2</v>
      </c>
      <c r="M119" s="44">
        <f>VLOOKUP($B119,'Median Age'!$B:$F,4,FALSE)</f>
        <v>41.6</v>
      </c>
      <c r="N119" s="44">
        <f>VLOOKUP($B119,'Median Age'!$B:$F,5,FALSE)</f>
        <v>46.8</v>
      </c>
      <c r="O119" s="1">
        <f>VLOOKUP($B119,Education!$B:$F,3,FALSE)</f>
        <v>0.95499999999999996</v>
      </c>
      <c r="P119" s="1">
        <f>VLOOKUP($B119,Education!$B:$F,4,FALSE)</f>
        <v>4.500000000000004E-2</v>
      </c>
      <c r="Q119" s="1">
        <f>(VLOOKUP(B119,Language!$B:$E,4,FALSE)/VLOOKUP(B119,Language!$B:$E,3,FALSE))</f>
        <v>0.9535694366982711</v>
      </c>
      <c r="R119" t="str">
        <f>VLOOKUP(B119,Language!$AT:$AV,3,FALSE)</f>
        <v>Spanish or Spanish Creole</v>
      </c>
      <c r="S119" s="27">
        <f t="shared" si="18"/>
        <v>4.64305633017289E-2</v>
      </c>
      <c r="T119" s="33">
        <f>VLOOKUP(B119,Employment!$B:$E,4,FALSE)</f>
        <v>6.3E-2</v>
      </c>
      <c r="U119" s="33">
        <f>VLOOKUP(B119,Poverty!$B:$E,4,FALSE)</f>
        <v>3.6000000000000004E-2</v>
      </c>
      <c r="V119" s="33">
        <f>VLOOKUP(B119,'Public Assistance'!$B:$F,5,FALSE)</f>
        <v>3.8297872340425532E-2</v>
      </c>
      <c r="W119" s="21">
        <f>VLOOKUP(B119,'Median Income'!$B:$E,4,FALSE)</f>
        <v>109225</v>
      </c>
      <c r="X119" s="1">
        <f>VLOOKUP(B119,'Foreign Born'!$A:$E,5,FALSE)</f>
        <v>3.19707544034563E-2</v>
      </c>
      <c r="Y119">
        <f>VLOOKUP($B119,'Place of Foreign Born'!$B:$AG,3,FALSE)</f>
        <v>481</v>
      </c>
      <c r="Z119">
        <f>VLOOKUP($B119,'Place of Foreign Born'!$B:$AG,4,FALSE)</f>
        <v>156</v>
      </c>
      <c r="AA119">
        <f>VLOOKUP($B119,'Place of Foreign Born'!$B:$AG,5,FALSE)</f>
        <v>58</v>
      </c>
      <c r="AB119">
        <f>VLOOKUP($B119,'Place of Foreign Born'!$B:$AG,6,FALSE)</f>
        <v>25</v>
      </c>
      <c r="AC119">
        <f>VLOOKUP($B119,'Place of Foreign Born'!$B:$AG,7,FALSE)</f>
        <v>39</v>
      </c>
      <c r="AD119">
        <f>VLOOKUP($B119,'Place of Foreign Born'!$B:$AG,8,FALSE)</f>
        <v>34</v>
      </c>
      <c r="AE119">
        <f>VLOOKUP($B119,'Place of Foreign Born'!$B:$AG,9,FALSE)</f>
        <v>0</v>
      </c>
      <c r="AF119" s="1">
        <f t="shared" si="19"/>
        <v>0.32432432432432434</v>
      </c>
      <c r="AG119">
        <f>VLOOKUP($B119,'Place of Foreign Born'!$B:$AG,10,FALSE)</f>
        <v>124</v>
      </c>
      <c r="AH119">
        <f>VLOOKUP($B119,'Place of Foreign Born'!$B:$AG,11,FALSE)</f>
        <v>25</v>
      </c>
      <c r="AI119">
        <f>VLOOKUP($B119,'Place of Foreign Born'!$B:$AG,12,FALSE)</f>
        <v>91</v>
      </c>
      <c r="AJ119">
        <f>VLOOKUP($B119,'Place of Foreign Born'!$B:$AG,13,FALSE)</f>
        <v>8</v>
      </c>
      <c r="AK119">
        <f>VLOOKUP($B119,'Place of Foreign Born'!$B:$AG,14,FALSE)</f>
        <v>0</v>
      </c>
      <c r="AL119">
        <f>VLOOKUP($B119,'Place of Foreign Born'!$B:$AG,15,FALSE)</f>
        <v>0</v>
      </c>
      <c r="AM119" s="1">
        <f t="shared" si="20"/>
        <v>0.25779625779625781</v>
      </c>
      <c r="AN119">
        <f>VLOOKUP($B119,'Place of Foreign Born'!$B:$AG,16,FALSE)</f>
        <v>19</v>
      </c>
      <c r="AO119">
        <f>VLOOKUP($B119,'Place of Foreign Born'!$B:$AG,17,FALSE)</f>
        <v>3</v>
      </c>
      <c r="AP119">
        <f>VLOOKUP($B119,'Place of Foreign Born'!$B:$AG,18,FALSE)</f>
        <v>0</v>
      </c>
      <c r="AQ119">
        <f>VLOOKUP($B119,'Place of Foreign Born'!$B:$AG,19,FALSE)</f>
        <v>6</v>
      </c>
      <c r="AR119">
        <f>VLOOKUP($B119,'Place of Foreign Born'!$B:$AG,20,FALSE)</f>
        <v>10</v>
      </c>
      <c r="AS119">
        <f>VLOOKUP($B119,'Place of Foreign Born'!$B:$AG,21,FALSE)</f>
        <v>0</v>
      </c>
      <c r="AT119">
        <f>VLOOKUP($B119,'Place of Foreign Born'!$B:$AG,22,FALSE)</f>
        <v>0</v>
      </c>
      <c r="AU119" s="1">
        <f t="shared" si="21"/>
        <v>3.9501039501039503E-2</v>
      </c>
      <c r="AV119">
        <f>VLOOKUP($B119,'Place of Foreign Born'!$B:$AG,23,FALSE)</f>
        <v>0</v>
      </c>
      <c r="AW119">
        <f>VLOOKUP($B119,'Place of Foreign Born'!$B:$AG,24,FALSE)</f>
        <v>0</v>
      </c>
      <c r="AX119">
        <f>VLOOKUP($B119,'Place of Foreign Born'!$B:$AG,25,FALSE)</f>
        <v>0</v>
      </c>
      <c r="AY119">
        <f>VLOOKUP($B119,'Place of Foreign Born'!$B:$AG,26,FALSE)</f>
        <v>0</v>
      </c>
      <c r="AZ119" s="1">
        <f t="shared" si="22"/>
        <v>0</v>
      </c>
      <c r="BA119">
        <f>VLOOKUP($B119,'Place of Foreign Born'!$B:$AG,27,FALSE)</f>
        <v>182</v>
      </c>
      <c r="BB119">
        <f>VLOOKUP($B119,'Place of Foreign Born'!$B:$AG,28,FALSE)</f>
        <v>151</v>
      </c>
      <c r="BC119">
        <f>VLOOKUP($B119,'Place of Foreign Born'!$B:$AG,29,FALSE)</f>
        <v>67</v>
      </c>
      <c r="BD119">
        <f>VLOOKUP($B119,'Place of Foreign Born'!$B:$AG,30,FALSE)</f>
        <v>57</v>
      </c>
      <c r="BE119">
        <f>VLOOKUP($B119,'Place of Foreign Born'!$B:$AG,31,FALSE)</f>
        <v>27</v>
      </c>
      <c r="BF119">
        <f>VLOOKUP($B119,'Place of Foreign Born'!$B:$AG,32,FALSE)</f>
        <v>31</v>
      </c>
      <c r="BG119" s="1">
        <f t="shared" si="23"/>
        <v>0.3783783783783784</v>
      </c>
    </row>
    <row r="120" spans="1:59" x14ac:dyDescent="0.25">
      <c r="A120" t="str">
        <f>VLOOKUP(B120,'List of ZIP Codes'!$A:$C,2,FALSE)</f>
        <v>Nassau</v>
      </c>
      <c r="B120">
        <v>11783</v>
      </c>
      <c r="C120">
        <f>VLOOKUP(B120,'Total Population'!$B:$D,3,FALSE)</f>
        <v>21170</v>
      </c>
      <c r="D120" s="1">
        <f>VLOOKUP(B120,Race!$B:$Q,5,FALSE)</f>
        <v>0.97109116674539442</v>
      </c>
      <c r="E120" s="1">
        <f>VLOOKUP(B120,Race!$B:$Q,7,FALSE)</f>
        <v>7.0854983467170528E-4</v>
      </c>
      <c r="F120" s="1">
        <f>VLOOKUP(B120,Race!$B:$Q,9,FALSE)</f>
        <v>0</v>
      </c>
      <c r="G120" s="1">
        <f>VLOOKUP(B120,Race!$B:$Q,11,FALSE)</f>
        <v>1.7524799244213511E-2</v>
      </c>
      <c r="H120" s="1">
        <f>VLOOKUP(B120,Race!$B:$Q,13,FALSE)</f>
        <v>0</v>
      </c>
      <c r="I120" s="1">
        <f>VLOOKUP(B120,Race!$B:$Q,16,FALSE)</f>
        <v>1.0675484175720359E-2</v>
      </c>
      <c r="J120" s="27">
        <f>VLOOKUP(B120,Ethnicity!$B:$H,5,FALSE)</f>
        <v>0.95635333018422297</v>
      </c>
      <c r="K120" s="1">
        <f>VLOOKUP(B120,Ethnicity!$B:$H,7,FALSE)</f>
        <v>4.3646669815777042E-2</v>
      </c>
      <c r="L120" s="44">
        <f>VLOOKUP($B120,'Median Age'!$B:$F,3,FALSE)</f>
        <v>42.3</v>
      </c>
      <c r="M120" s="44">
        <f>VLOOKUP($B120,'Median Age'!$B:$F,4,FALSE)</f>
        <v>39.9</v>
      </c>
      <c r="N120" s="44">
        <f>VLOOKUP($B120,'Median Age'!$B:$F,5,FALSE)</f>
        <v>44.1</v>
      </c>
      <c r="O120" s="1">
        <f>VLOOKUP($B120,Education!$B:$F,3,FALSE)</f>
        <v>0.95099999999999996</v>
      </c>
      <c r="P120" s="1">
        <f>VLOOKUP($B120,Education!$B:$F,4,FALSE)</f>
        <v>4.9000000000000044E-2</v>
      </c>
      <c r="Q120" s="1">
        <f>(VLOOKUP(B120,Language!$B:$E,4,FALSE)/VLOOKUP(B120,Language!$B:$E,3,FALSE))</f>
        <v>0.91674930583101943</v>
      </c>
      <c r="R120" t="str">
        <f>VLOOKUP(B120,Language!$AT:$AV,3,FALSE)</f>
        <v>Spanish or Spanish Creole</v>
      </c>
      <c r="S120" s="27">
        <f t="shared" si="18"/>
        <v>8.3250694168980566E-2</v>
      </c>
      <c r="T120" s="33">
        <f>VLOOKUP(B120,Employment!$B:$E,4,FALSE)</f>
        <v>5.7000000000000002E-2</v>
      </c>
      <c r="U120" s="33">
        <f>VLOOKUP(B120,Poverty!$B:$E,4,FALSE)</f>
        <v>2.6000000000000002E-2</v>
      </c>
      <c r="V120" s="33">
        <f>VLOOKUP(B120,'Public Assistance'!$B:$F,5,FALSE)</f>
        <v>2.7275296777840588E-2</v>
      </c>
      <c r="W120" s="21">
        <f>VLOOKUP(B120,'Median Income'!$B:$E,4,FALSE)</f>
        <v>103891</v>
      </c>
      <c r="X120" s="1">
        <f>VLOOKUP(B120,'Foreign Born'!$A:$E,5,FALSE)</f>
        <v>7.2177609825224379E-2</v>
      </c>
      <c r="Y120">
        <f>VLOOKUP($B120,'Place of Foreign Born'!$B:$AG,3,FALSE)</f>
        <v>1528</v>
      </c>
      <c r="Z120">
        <f>VLOOKUP($B120,'Place of Foreign Born'!$B:$AG,4,FALSE)</f>
        <v>865</v>
      </c>
      <c r="AA120">
        <f>VLOOKUP($B120,'Place of Foreign Born'!$B:$AG,5,FALSE)</f>
        <v>159</v>
      </c>
      <c r="AB120">
        <f>VLOOKUP($B120,'Place of Foreign Born'!$B:$AG,6,FALSE)</f>
        <v>51</v>
      </c>
      <c r="AC120">
        <f>VLOOKUP($B120,'Place of Foreign Born'!$B:$AG,7,FALSE)</f>
        <v>414</v>
      </c>
      <c r="AD120">
        <f>VLOOKUP($B120,'Place of Foreign Born'!$B:$AG,8,FALSE)</f>
        <v>241</v>
      </c>
      <c r="AE120">
        <f>VLOOKUP($B120,'Place of Foreign Born'!$B:$AG,9,FALSE)</f>
        <v>0</v>
      </c>
      <c r="AF120" s="1">
        <f t="shared" si="19"/>
        <v>0.56609947643979053</v>
      </c>
      <c r="AG120">
        <f>VLOOKUP($B120,'Place of Foreign Born'!$B:$AG,10,FALSE)</f>
        <v>375</v>
      </c>
      <c r="AH120">
        <f>VLOOKUP($B120,'Place of Foreign Born'!$B:$AG,11,FALSE)</f>
        <v>74</v>
      </c>
      <c r="AI120">
        <f>VLOOKUP($B120,'Place of Foreign Born'!$B:$AG,12,FALSE)</f>
        <v>210</v>
      </c>
      <c r="AJ120">
        <f>VLOOKUP($B120,'Place of Foreign Born'!$B:$AG,13,FALSE)</f>
        <v>65</v>
      </c>
      <c r="AK120">
        <f>VLOOKUP($B120,'Place of Foreign Born'!$B:$AG,14,FALSE)</f>
        <v>26</v>
      </c>
      <c r="AL120">
        <f>VLOOKUP($B120,'Place of Foreign Born'!$B:$AG,15,FALSE)</f>
        <v>0</v>
      </c>
      <c r="AM120" s="1">
        <f t="shared" si="20"/>
        <v>0.24541884816753926</v>
      </c>
      <c r="AN120">
        <f>VLOOKUP($B120,'Place of Foreign Born'!$B:$AG,16,FALSE)</f>
        <v>14</v>
      </c>
      <c r="AO120">
        <f>VLOOKUP($B120,'Place of Foreign Born'!$B:$AG,17,FALSE)</f>
        <v>0</v>
      </c>
      <c r="AP120">
        <f>VLOOKUP($B120,'Place of Foreign Born'!$B:$AG,18,FALSE)</f>
        <v>0</v>
      </c>
      <c r="AQ120">
        <f>VLOOKUP($B120,'Place of Foreign Born'!$B:$AG,19,FALSE)</f>
        <v>14</v>
      </c>
      <c r="AR120">
        <f>VLOOKUP($B120,'Place of Foreign Born'!$B:$AG,20,FALSE)</f>
        <v>0</v>
      </c>
      <c r="AS120">
        <f>VLOOKUP($B120,'Place of Foreign Born'!$B:$AG,21,FALSE)</f>
        <v>0</v>
      </c>
      <c r="AT120">
        <f>VLOOKUP($B120,'Place of Foreign Born'!$B:$AG,22,FALSE)</f>
        <v>0</v>
      </c>
      <c r="AU120" s="1">
        <f t="shared" si="21"/>
        <v>9.1623036649214652E-3</v>
      </c>
      <c r="AV120">
        <f>VLOOKUP($B120,'Place of Foreign Born'!$B:$AG,23,FALSE)</f>
        <v>4</v>
      </c>
      <c r="AW120">
        <f>VLOOKUP($B120,'Place of Foreign Born'!$B:$AG,24,FALSE)</f>
        <v>4</v>
      </c>
      <c r="AX120">
        <f>VLOOKUP($B120,'Place of Foreign Born'!$B:$AG,25,FALSE)</f>
        <v>0</v>
      </c>
      <c r="AY120">
        <f>VLOOKUP($B120,'Place of Foreign Born'!$B:$AG,26,FALSE)</f>
        <v>0</v>
      </c>
      <c r="AZ120" s="1">
        <f t="shared" si="22"/>
        <v>2.617801047120419E-3</v>
      </c>
      <c r="BA120">
        <f>VLOOKUP($B120,'Place of Foreign Born'!$B:$AG,27,FALSE)</f>
        <v>270</v>
      </c>
      <c r="BB120">
        <f>VLOOKUP($B120,'Place of Foreign Born'!$B:$AG,28,FALSE)</f>
        <v>270</v>
      </c>
      <c r="BC120">
        <f>VLOOKUP($B120,'Place of Foreign Born'!$B:$AG,29,FALSE)</f>
        <v>31</v>
      </c>
      <c r="BD120">
        <f>VLOOKUP($B120,'Place of Foreign Born'!$B:$AG,30,FALSE)</f>
        <v>23</v>
      </c>
      <c r="BE120">
        <f>VLOOKUP($B120,'Place of Foreign Born'!$B:$AG,31,FALSE)</f>
        <v>216</v>
      </c>
      <c r="BF120">
        <f>VLOOKUP($B120,'Place of Foreign Born'!$B:$AG,32,FALSE)</f>
        <v>0</v>
      </c>
      <c r="BG120" s="1">
        <f t="shared" si="23"/>
        <v>0.17670157068062828</v>
      </c>
    </row>
    <row r="121" spans="1:59" x14ac:dyDescent="0.25">
      <c r="A121" t="str">
        <f>VLOOKUP(B121,'List of ZIP Codes'!$A:$C,2,FALSE)</f>
        <v>Suffolk</v>
      </c>
      <c r="B121">
        <v>11784</v>
      </c>
      <c r="C121">
        <f>VLOOKUP(B121,'Total Population'!$B:$D,3,FALSE)</f>
        <v>26312</v>
      </c>
      <c r="D121" s="1">
        <f>VLOOKUP(B121,Race!$B:$Q,5,FALSE)</f>
        <v>0.88252508361204018</v>
      </c>
      <c r="E121" s="1">
        <f>VLOOKUP(B121,Race!$B:$Q,7,FALSE)</f>
        <v>2.5387655822438432E-2</v>
      </c>
      <c r="F121" s="1">
        <f>VLOOKUP(B121,Race!$B:$Q,9,FALSE)</f>
        <v>4.484645788993615E-3</v>
      </c>
      <c r="G121" s="1">
        <f>VLOOKUP(B121,Race!$B:$Q,11,FALSE)</f>
        <v>4.0551839464882944E-2</v>
      </c>
      <c r="H121" s="1">
        <f>VLOOKUP(B121,Race!$B:$Q,13,FALSE)</f>
        <v>0</v>
      </c>
      <c r="I121" s="1">
        <f>VLOOKUP(B121,Race!$B:$Q,16,FALSE)</f>
        <v>4.705077531164488E-2</v>
      </c>
      <c r="J121" s="27">
        <f>VLOOKUP(B121,Ethnicity!$B:$H,5,FALSE)</f>
        <v>0.83946488294314381</v>
      </c>
      <c r="K121" s="1">
        <f>VLOOKUP(B121,Ethnicity!$B:$H,7,FALSE)</f>
        <v>0.16053511705685619</v>
      </c>
      <c r="L121" s="44">
        <f>VLOOKUP($B121,'Median Age'!$B:$F,3,FALSE)</f>
        <v>36.799999999999997</v>
      </c>
      <c r="M121" s="44">
        <f>VLOOKUP($B121,'Median Age'!$B:$F,4,FALSE)</f>
        <v>35.5</v>
      </c>
      <c r="N121" s="44">
        <f>VLOOKUP($B121,'Median Age'!$B:$F,5,FALSE)</f>
        <v>38.1</v>
      </c>
      <c r="O121" s="1">
        <f>VLOOKUP($B121,Education!$B:$F,3,FALSE)</f>
        <v>0.90900000000000003</v>
      </c>
      <c r="P121" s="1">
        <f>VLOOKUP($B121,Education!$B:$F,4,FALSE)</f>
        <v>9.099999999999997E-2</v>
      </c>
      <c r="Q121" s="1">
        <f>(VLOOKUP(B121,Language!$B:$E,4,FALSE)/VLOOKUP(B121,Language!$B:$E,3,FALSE))</f>
        <v>0.82217052365209586</v>
      </c>
      <c r="R121" t="str">
        <f>VLOOKUP(B121,Language!$AT:$AV,3,FALSE)</f>
        <v>Spanish or Spanish Creole</v>
      </c>
      <c r="S121" s="27">
        <f t="shared" si="18"/>
        <v>0.17782947634790414</v>
      </c>
      <c r="T121" s="33">
        <f>VLOOKUP(B121,Employment!$B:$E,4,FALSE)</f>
        <v>6.2E-2</v>
      </c>
      <c r="U121" s="33">
        <f>VLOOKUP(B121,Poverty!$B:$E,4,FALSE)</f>
        <v>7.2999999999999995E-2</v>
      </c>
      <c r="V121" s="33">
        <f>VLOOKUP(B121,'Public Assistance'!$B:$F,5,FALSE)</f>
        <v>7.3946689595872736E-2</v>
      </c>
      <c r="W121" s="21">
        <f>VLOOKUP(B121,'Median Income'!$B:$E,4,FALSE)</f>
        <v>88402</v>
      </c>
      <c r="X121" s="1">
        <f>VLOOKUP(B121,'Foreign Born'!$A:$E,5,FALSE)</f>
        <v>0.11701885071450289</v>
      </c>
      <c r="Y121">
        <f>VLOOKUP($B121,'Place of Foreign Born'!$B:$AG,3,FALSE)</f>
        <v>3079</v>
      </c>
      <c r="Z121">
        <f>VLOOKUP($B121,'Place of Foreign Born'!$B:$AG,4,FALSE)</f>
        <v>557</v>
      </c>
      <c r="AA121">
        <f>VLOOKUP($B121,'Place of Foreign Born'!$B:$AG,5,FALSE)</f>
        <v>73</v>
      </c>
      <c r="AB121">
        <f>VLOOKUP($B121,'Place of Foreign Born'!$B:$AG,6,FALSE)</f>
        <v>33</v>
      </c>
      <c r="AC121">
        <f>VLOOKUP($B121,'Place of Foreign Born'!$B:$AG,7,FALSE)</f>
        <v>367</v>
      </c>
      <c r="AD121">
        <f>VLOOKUP($B121,'Place of Foreign Born'!$B:$AG,8,FALSE)</f>
        <v>84</v>
      </c>
      <c r="AE121">
        <f>VLOOKUP($B121,'Place of Foreign Born'!$B:$AG,9,FALSE)</f>
        <v>0</v>
      </c>
      <c r="AF121" s="1">
        <f t="shared" si="19"/>
        <v>0.18090289054887951</v>
      </c>
      <c r="AG121">
        <f>VLOOKUP($B121,'Place of Foreign Born'!$B:$AG,10,FALSE)</f>
        <v>973</v>
      </c>
      <c r="AH121">
        <f>VLOOKUP($B121,'Place of Foreign Born'!$B:$AG,11,FALSE)</f>
        <v>287</v>
      </c>
      <c r="AI121">
        <f>VLOOKUP($B121,'Place of Foreign Born'!$B:$AG,12,FALSE)</f>
        <v>383</v>
      </c>
      <c r="AJ121">
        <f>VLOOKUP($B121,'Place of Foreign Born'!$B:$AG,13,FALSE)</f>
        <v>92</v>
      </c>
      <c r="AK121">
        <f>VLOOKUP($B121,'Place of Foreign Born'!$B:$AG,14,FALSE)</f>
        <v>211</v>
      </c>
      <c r="AL121">
        <f>VLOOKUP($B121,'Place of Foreign Born'!$B:$AG,15,FALSE)</f>
        <v>0</v>
      </c>
      <c r="AM121" s="1">
        <f t="shared" si="20"/>
        <v>0.3160116921078272</v>
      </c>
      <c r="AN121">
        <f>VLOOKUP($B121,'Place of Foreign Born'!$B:$AG,16,FALSE)</f>
        <v>31</v>
      </c>
      <c r="AO121">
        <f>VLOOKUP($B121,'Place of Foreign Born'!$B:$AG,17,FALSE)</f>
        <v>31</v>
      </c>
      <c r="AP121">
        <f>VLOOKUP($B121,'Place of Foreign Born'!$B:$AG,18,FALSE)</f>
        <v>0</v>
      </c>
      <c r="AQ121">
        <f>VLOOKUP($B121,'Place of Foreign Born'!$B:$AG,19,FALSE)</f>
        <v>0</v>
      </c>
      <c r="AR121">
        <f>VLOOKUP($B121,'Place of Foreign Born'!$B:$AG,20,FALSE)</f>
        <v>0</v>
      </c>
      <c r="AS121">
        <f>VLOOKUP($B121,'Place of Foreign Born'!$B:$AG,21,FALSE)</f>
        <v>0</v>
      </c>
      <c r="AT121">
        <f>VLOOKUP($B121,'Place of Foreign Born'!$B:$AG,22,FALSE)</f>
        <v>0</v>
      </c>
      <c r="AU121" s="1">
        <f t="shared" si="21"/>
        <v>1.0068203962325431E-2</v>
      </c>
      <c r="AV121">
        <f>VLOOKUP($B121,'Place of Foreign Born'!$B:$AG,23,FALSE)</f>
        <v>0</v>
      </c>
      <c r="AW121">
        <f>VLOOKUP($B121,'Place of Foreign Born'!$B:$AG,24,FALSE)</f>
        <v>0</v>
      </c>
      <c r="AX121">
        <f>VLOOKUP($B121,'Place of Foreign Born'!$B:$AG,25,FALSE)</f>
        <v>0</v>
      </c>
      <c r="AY121">
        <f>VLOOKUP($B121,'Place of Foreign Born'!$B:$AG,26,FALSE)</f>
        <v>0</v>
      </c>
      <c r="AZ121" s="1">
        <f t="shared" si="22"/>
        <v>0</v>
      </c>
      <c r="BA121">
        <f>VLOOKUP($B121,'Place of Foreign Born'!$B:$AG,27,FALSE)</f>
        <v>1518</v>
      </c>
      <c r="BB121">
        <f>VLOOKUP($B121,'Place of Foreign Born'!$B:$AG,28,FALSE)</f>
        <v>1418</v>
      </c>
      <c r="BC121">
        <f>VLOOKUP($B121,'Place of Foreign Born'!$B:$AG,29,FALSE)</f>
        <v>460</v>
      </c>
      <c r="BD121">
        <f>VLOOKUP($B121,'Place of Foreign Born'!$B:$AG,30,FALSE)</f>
        <v>467</v>
      </c>
      <c r="BE121">
        <f>VLOOKUP($B121,'Place of Foreign Born'!$B:$AG,31,FALSE)</f>
        <v>491</v>
      </c>
      <c r="BF121">
        <f>VLOOKUP($B121,'Place of Foreign Born'!$B:$AG,32,FALSE)</f>
        <v>100</v>
      </c>
      <c r="BG121" s="1">
        <f t="shared" si="23"/>
        <v>0.49301721338096782</v>
      </c>
    </row>
    <row r="122" spans="1:59" x14ac:dyDescent="0.25">
      <c r="A122" t="str">
        <f>VLOOKUP(B122,'List of ZIP Codes'!$A:$C,2,FALSE)</f>
        <v>Suffolk</v>
      </c>
      <c r="B122">
        <v>11786</v>
      </c>
      <c r="C122">
        <f>VLOOKUP(B122,'Total Population'!$B:$D,3,FALSE)</f>
        <v>6550</v>
      </c>
      <c r="D122" s="1">
        <f>VLOOKUP(B122,Race!$B:$Q,5,FALSE)</f>
        <v>0.95618320610687024</v>
      </c>
      <c r="E122" s="1">
        <f>VLOOKUP(B122,Race!$B:$Q,7,FALSE)</f>
        <v>9.1603053435114501E-4</v>
      </c>
      <c r="F122" s="1">
        <f>VLOOKUP(B122,Race!$B:$Q,9,FALSE)</f>
        <v>0</v>
      </c>
      <c r="G122" s="1">
        <f>VLOOKUP(B122,Race!$B:$Q,11,FALSE)</f>
        <v>2.0763358778625954E-2</v>
      </c>
      <c r="H122" s="1">
        <f>VLOOKUP(B122,Race!$B:$Q,13,FALSE)</f>
        <v>0</v>
      </c>
      <c r="I122" s="1">
        <f>VLOOKUP(B122,Race!$B:$Q,16,FALSE)</f>
        <v>2.2137404580152672E-2</v>
      </c>
      <c r="J122" s="27">
        <f>VLOOKUP(B122,Ethnicity!$B:$H,5,FALSE)</f>
        <v>0.9</v>
      </c>
      <c r="K122" s="1">
        <f>VLOOKUP(B122,Ethnicity!$B:$H,7,FALSE)</f>
        <v>0.1</v>
      </c>
      <c r="L122" s="44">
        <f>VLOOKUP($B122,'Median Age'!$B:$F,3,FALSE)</f>
        <v>42.1</v>
      </c>
      <c r="M122" s="44">
        <f>VLOOKUP($B122,'Median Age'!$B:$F,4,FALSE)</f>
        <v>42.1</v>
      </c>
      <c r="N122" s="44">
        <f>VLOOKUP($B122,'Median Age'!$B:$F,5,FALSE)</f>
        <v>42.2</v>
      </c>
      <c r="O122" s="1">
        <f>VLOOKUP($B122,Education!$B:$F,3,FALSE)</f>
        <v>0.96799999999999997</v>
      </c>
      <c r="P122" s="1">
        <f>VLOOKUP($B122,Education!$B:$F,4,FALSE)</f>
        <v>3.2000000000000028E-2</v>
      </c>
      <c r="Q122" s="1">
        <f>(VLOOKUP(B122,Language!$B:$E,4,FALSE)/VLOOKUP(B122,Language!$B:$E,3,FALSE))</f>
        <v>0.93664438077045531</v>
      </c>
      <c r="R122" t="str">
        <f>VLOOKUP(B122,Language!$AT:$AV,3,FALSE)</f>
        <v>Spanish or Spanish Creole</v>
      </c>
      <c r="S122" s="27">
        <f t="shared" si="18"/>
        <v>6.3355619229544691E-2</v>
      </c>
      <c r="T122" s="33">
        <f>VLOOKUP(B122,Employment!$B:$E,4,FALSE)</f>
        <v>7.400000000000001E-2</v>
      </c>
      <c r="U122" s="33">
        <f>VLOOKUP(B122,Poverty!$B:$E,4,FALSE)</f>
        <v>2.7000000000000003E-2</v>
      </c>
      <c r="V122" s="33">
        <f>VLOOKUP(B122,'Public Assistance'!$B:$F,5,FALSE)</f>
        <v>1.5664477008590198E-2</v>
      </c>
      <c r="W122" s="21">
        <f>VLOOKUP(B122,'Median Income'!$B:$E,4,FALSE)</f>
        <v>131103</v>
      </c>
      <c r="X122" s="1">
        <f>VLOOKUP(B122,'Foreign Born'!$A:$E,5,FALSE)</f>
        <v>5.7099236641221372E-2</v>
      </c>
      <c r="Y122">
        <f>VLOOKUP($B122,'Place of Foreign Born'!$B:$AG,3,FALSE)</f>
        <v>374</v>
      </c>
      <c r="Z122">
        <f>VLOOKUP($B122,'Place of Foreign Born'!$B:$AG,4,FALSE)</f>
        <v>118</v>
      </c>
      <c r="AA122">
        <f>VLOOKUP($B122,'Place of Foreign Born'!$B:$AG,5,FALSE)</f>
        <v>39</v>
      </c>
      <c r="AB122">
        <f>VLOOKUP($B122,'Place of Foreign Born'!$B:$AG,6,FALSE)</f>
        <v>34</v>
      </c>
      <c r="AC122">
        <f>VLOOKUP($B122,'Place of Foreign Born'!$B:$AG,7,FALSE)</f>
        <v>12</v>
      </c>
      <c r="AD122">
        <f>VLOOKUP($B122,'Place of Foreign Born'!$B:$AG,8,FALSE)</f>
        <v>33</v>
      </c>
      <c r="AE122">
        <f>VLOOKUP($B122,'Place of Foreign Born'!$B:$AG,9,FALSE)</f>
        <v>0</v>
      </c>
      <c r="AF122" s="1">
        <f t="shared" si="19"/>
        <v>0.31550802139037432</v>
      </c>
      <c r="AG122">
        <f>VLOOKUP($B122,'Place of Foreign Born'!$B:$AG,10,FALSE)</f>
        <v>139</v>
      </c>
      <c r="AH122">
        <f>VLOOKUP($B122,'Place of Foreign Born'!$B:$AG,11,FALSE)</f>
        <v>98</v>
      </c>
      <c r="AI122">
        <f>VLOOKUP($B122,'Place of Foreign Born'!$B:$AG,12,FALSE)</f>
        <v>25</v>
      </c>
      <c r="AJ122">
        <f>VLOOKUP($B122,'Place of Foreign Born'!$B:$AG,13,FALSE)</f>
        <v>16</v>
      </c>
      <c r="AK122">
        <f>VLOOKUP($B122,'Place of Foreign Born'!$B:$AG,14,FALSE)</f>
        <v>0</v>
      </c>
      <c r="AL122">
        <f>VLOOKUP($B122,'Place of Foreign Born'!$B:$AG,15,FALSE)</f>
        <v>0</v>
      </c>
      <c r="AM122" s="1">
        <f t="shared" si="20"/>
        <v>0.37165775401069517</v>
      </c>
      <c r="AN122">
        <f>VLOOKUP($B122,'Place of Foreign Born'!$B:$AG,16,FALSE)</f>
        <v>18</v>
      </c>
      <c r="AO122">
        <f>VLOOKUP($B122,'Place of Foreign Born'!$B:$AG,17,FALSE)</f>
        <v>0</v>
      </c>
      <c r="AP122">
        <f>VLOOKUP($B122,'Place of Foreign Born'!$B:$AG,18,FALSE)</f>
        <v>0</v>
      </c>
      <c r="AQ122">
        <f>VLOOKUP($B122,'Place of Foreign Born'!$B:$AG,19,FALSE)</f>
        <v>16</v>
      </c>
      <c r="AR122">
        <f>VLOOKUP($B122,'Place of Foreign Born'!$B:$AG,20,FALSE)</f>
        <v>2</v>
      </c>
      <c r="AS122">
        <f>VLOOKUP($B122,'Place of Foreign Born'!$B:$AG,21,FALSE)</f>
        <v>0</v>
      </c>
      <c r="AT122">
        <f>VLOOKUP($B122,'Place of Foreign Born'!$B:$AG,22,FALSE)</f>
        <v>0</v>
      </c>
      <c r="AU122" s="1">
        <f t="shared" si="21"/>
        <v>4.8128342245989303E-2</v>
      </c>
      <c r="AV122">
        <f>VLOOKUP($B122,'Place of Foreign Born'!$B:$AG,23,FALSE)</f>
        <v>0</v>
      </c>
      <c r="AW122">
        <f>VLOOKUP($B122,'Place of Foreign Born'!$B:$AG,24,FALSE)</f>
        <v>0</v>
      </c>
      <c r="AX122">
        <f>VLOOKUP($B122,'Place of Foreign Born'!$B:$AG,25,FALSE)</f>
        <v>0</v>
      </c>
      <c r="AY122">
        <f>VLOOKUP($B122,'Place of Foreign Born'!$B:$AG,26,FALSE)</f>
        <v>0</v>
      </c>
      <c r="AZ122" s="1">
        <f t="shared" si="22"/>
        <v>0</v>
      </c>
      <c r="BA122">
        <f>VLOOKUP($B122,'Place of Foreign Born'!$B:$AG,27,FALSE)</f>
        <v>99</v>
      </c>
      <c r="BB122">
        <f>VLOOKUP($B122,'Place of Foreign Born'!$B:$AG,28,FALSE)</f>
        <v>99</v>
      </c>
      <c r="BC122">
        <f>VLOOKUP($B122,'Place of Foreign Born'!$B:$AG,29,FALSE)</f>
        <v>0</v>
      </c>
      <c r="BD122">
        <f>VLOOKUP($B122,'Place of Foreign Born'!$B:$AG,30,FALSE)</f>
        <v>0</v>
      </c>
      <c r="BE122">
        <f>VLOOKUP($B122,'Place of Foreign Born'!$B:$AG,31,FALSE)</f>
        <v>99</v>
      </c>
      <c r="BF122">
        <f>VLOOKUP($B122,'Place of Foreign Born'!$B:$AG,32,FALSE)</f>
        <v>0</v>
      </c>
      <c r="BG122" s="1">
        <f t="shared" si="23"/>
        <v>0.26470588235294118</v>
      </c>
    </row>
    <row r="123" spans="1:59" x14ac:dyDescent="0.25">
      <c r="A123" t="str">
        <f>VLOOKUP(B123,'List of ZIP Codes'!$A:$C,2,FALSE)</f>
        <v>Suffolk</v>
      </c>
      <c r="B123">
        <v>11787</v>
      </c>
      <c r="C123">
        <f>VLOOKUP(B123,'Total Population'!$B:$D,3,FALSE)</f>
        <v>36357</v>
      </c>
      <c r="D123" s="1">
        <f>VLOOKUP(B123,Race!$B:$Q,5,FALSE)</f>
        <v>0.93008224000880158</v>
      </c>
      <c r="E123" s="1">
        <f>VLOOKUP(B123,Race!$B:$Q,7,FALSE)</f>
        <v>1.0176857276452954E-2</v>
      </c>
      <c r="F123" s="1">
        <f>VLOOKUP(B123,Race!$B:$Q,9,FALSE)</f>
        <v>0</v>
      </c>
      <c r="G123" s="1">
        <f>VLOOKUP(B123,Race!$B:$Q,11,FALSE)</f>
        <v>3.6059080782242757E-2</v>
      </c>
      <c r="H123" s="1">
        <f>VLOOKUP(B123,Race!$B:$Q,13,FALSE)</f>
        <v>0</v>
      </c>
      <c r="I123" s="1">
        <f>VLOOKUP(B123,Race!$B:$Q,16,FALSE)</f>
        <v>2.3681821932502681E-2</v>
      </c>
      <c r="J123" s="27">
        <f>VLOOKUP(B123,Ethnicity!$B:$H,5,FALSE)</f>
        <v>0.95494677778694614</v>
      </c>
      <c r="K123" s="1">
        <f>VLOOKUP(B123,Ethnicity!$B:$H,7,FALSE)</f>
        <v>4.5053222213053884E-2</v>
      </c>
      <c r="L123" s="44">
        <f>VLOOKUP($B123,'Median Age'!$B:$F,3,FALSE)</f>
        <v>43.6</v>
      </c>
      <c r="M123" s="44">
        <f>VLOOKUP($B123,'Median Age'!$B:$F,4,FALSE)</f>
        <v>42.4</v>
      </c>
      <c r="N123" s="44">
        <f>VLOOKUP($B123,'Median Age'!$B:$F,5,FALSE)</f>
        <v>44.8</v>
      </c>
      <c r="O123" s="1">
        <f>VLOOKUP($B123,Education!$B:$F,3,FALSE)</f>
        <v>0.95799999999999996</v>
      </c>
      <c r="P123" s="1">
        <f>VLOOKUP($B123,Education!$B:$F,4,FALSE)</f>
        <v>4.2000000000000037E-2</v>
      </c>
      <c r="Q123" s="1">
        <f>(VLOOKUP(B123,Language!$B:$E,4,FALSE)/VLOOKUP(B123,Language!$B:$E,3,FALSE))</f>
        <v>0.89393281833174199</v>
      </c>
      <c r="R123" t="str">
        <f>VLOOKUP(B123,Language!$AT:$AV,3,FALSE)</f>
        <v>Spanish or Spanish Creole</v>
      </c>
      <c r="S123" s="27">
        <f t="shared" si="18"/>
        <v>0.10606718166825801</v>
      </c>
      <c r="T123" s="33">
        <f>VLOOKUP(B123,Employment!$B:$E,4,FALSE)</f>
        <v>7.4999999999999997E-2</v>
      </c>
      <c r="U123" s="33">
        <f>VLOOKUP(B123,Poverty!$B:$E,4,FALSE)</f>
        <v>4.7E-2</v>
      </c>
      <c r="V123" s="33">
        <f>VLOOKUP(B123,'Public Assistance'!$B:$F,5,FALSE)</f>
        <v>2.9274395329441202E-2</v>
      </c>
      <c r="W123" s="21">
        <f>VLOOKUP(B123,'Median Income'!$B:$E,4,FALSE)</f>
        <v>110000</v>
      </c>
      <c r="X123" s="1">
        <f>VLOOKUP(B123,'Foreign Born'!$A:$E,5,FALSE)</f>
        <v>6.548945182495805E-2</v>
      </c>
      <c r="Y123">
        <f>VLOOKUP($B123,'Place of Foreign Born'!$B:$AG,3,FALSE)</f>
        <v>2381</v>
      </c>
      <c r="Z123">
        <f>VLOOKUP($B123,'Place of Foreign Born'!$B:$AG,4,FALSE)</f>
        <v>728</v>
      </c>
      <c r="AA123">
        <f>VLOOKUP($B123,'Place of Foreign Born'!$B:$AG,5,FALSE)</f>
        <v>99</v>
      </c>
      <c r="AB123">
        <f>VLOOKUP($B123,'Place of Foreign Born'!$B:$AG,6,FALSE)</f>
        <v>115</v>
      </c>
      <c r="AC123">
        <f>VLOOKUP($B123,'Place of Foreign Born'!$B:$AG,7,FALSE)</f>
        <v>257</v>
      </c>
      <c r="AD123">
        <f>VLOOKUP($B123,'Place of Foreign Born'!$B:$AG,8,FALSE)</f>
        <v>257</v>
      </c>
      <c r="AE123">
        <f>VLOOKUP($B123,'Place of Foreign Born'!$B:$AG,9,FALSE)</f>
        <v>0</v>
      </c>
      <c r="AF123" s="1">
        <f t="shared" si="19"/>
        <v>0.30575388492230154</v>
      </c>
      <c r="AG123">
        <f>VLOOKUP($B123,'Place of Foreign Born'!$B:$AG,10,FALSE)</f>
        <v>1146</v>
      </c>
      <c r="AH123">
        <f>VLOOKUP($B123,'Place of Foreign Born'!$B:$AG,11,FALSE)</f>
        <v>380</v>
      </c>
      <c r="AI123">
        <f>VLOOKUP($B123,'Place of Foreign Born'!$B:$AG,12,FALSE)</f>
        <v>407</v>
      </c>
      <c r="AJ123">
        <f>VLOOKUP($B123,'Place of Foreign Born'!$B:$AG,13,FALSE)</f>
        <v>201</v>
      </c>
      <c r="AK123">
        <f>VLOOKUP($B123,'Place of Foreign Born'!$B:$AG,14,FALSE)</f>
        <v>158</v>
      </c>
      <c r="AL123">
        <f>VLOOKUP($B123,'Place of Foreign Born'!$B:$AG,15,FALSE)</f>
        <v>0</v>
      </c>
      <c r="AM123" s="1">
        <f t="shared" si="20"/>
        <v>0.48131037379252417</v>
      </c>
      <c r="AN123">
        <f>VLOOKUP($B123,'Place of Foreign Born'!$B:$AG,16,FALSE)</f>
        <v>23</v>
      </c>
      <c r="AO123">
        <f>VLOOKUP($B123,'Place of Foreign Born'!$B:$AG,17,FALSE)</f>
        <v>0</v>
      </c>
      <c r="AP123">
        <f>VLOOKUP($B123,'Place of Foreign Born'!$B:$AG,18,FALSE)</f>
        <v>0</v>
      </c>
      <c r="AQ123">
        <f>VLOOKUP($B123,'Place of Foreign Born'!$B:$AG,19,FALSE)</f>
        <v>0</v>
      </c>
      <c r="AR123">
        <f>VLOOKUP($B123,'Place of Foreign Born'!$B:$AG,20,FALSE)</f>
        <v>0</v>
      </c>
      <c r="AS123">
        <f>VLOOKUP($B123,'Place of Foreign Born'!$B:$AG,21,FALSE)</f>
        <v>23</v>
      </c>
      <c r="AT123">
        <f>VLOOKUP($B123,'Place of Foreign Born'!$B:$AG,22,FALSE)</f>
        <v>0</v>
      </c>
      <c r="AU123" s="1">
        <f t="shared" si="21"/>
        <v>9.6598068038639233E-3</v>
      </c>
      <c r="AV123">
        <f>VLOOKUP($B123,'Place of Foreign Born'!$B:$AG,23,FALSE)</f>
        <v>5</v>
      </c>
      <c r="AW123">
        <f>VLOOKUP($B123,'Place of Foreign Born'!$B:$AG,24,FALSE)</f>
        <v>5</v>
      </c>
      <c r="AX123">
        <f>VLOOKUP($B123,'Place of Foreign Born'!$B:$AG,25,FALSE)</f>
        <v>0</v>
      </c>
      <c r="AY123">
        <f>VLOOKUP($B123,'Place of Foreign Born'!$B:$AG,26,FALSE)</f>
        <v>0</v>
      </c>
      <c r="AZ123" s="1">
        <f t="shared" si="22"/>
        <v>2.0999580008399833E-3</v>
      </c>
      <c r="BA123">
        <f>VLOOKUP($B123,'Place of Foreign Born'!$B:$AG,27,FALSE)</f>
        <v>479</v>
      </c>
      <c r="BB123">
        <f>VLOOKUP($B123,'Place of Foreign Born'!$B:$AG,28,FALSE)</f>
        <v>398</v>
      </c>
      <c r="BC123">
        <f>VLOOKUP($B123,'Place of Foreign Born'!$B:$AG,29,FALSE)</f>
        <v>89</v>
      </c>
      <c r="BD123">
        <f>VLOOKUP($B123,'Place of Foreign Born'!$B:$AG,30,FALSE)</f>
        <v>81</v>
      </c>
      <c r="BE123">
        <f>VLOOKUP($B123,'Place of Foreign Born'!$B:$AG,31,FALSE)</f>
        <v>228</v>
      </c>
      <c r="BF123">
        <f>VLOOKUP($B123,'Place of Foreign Born'!$B:$AG,32,FALSE)</f>
        <v>81</v>
      </c>
      <c r="BG123" s="1">
        <f t="shared" si="23"/>
        <v>0.20117597648047039</v>
      </c>
    </row>
    <row r="124" spans="1:59" x14ac:dyDescent="0.25">
      <c r="A124" t="str">
        <f>VLOOKUP(B124,'List of ZIP Codes'!$A:$C,2,FALSE)</f>
        <v>Suffolk</v>
      </c>
      <c r="B124">
        <v>11788</v>
      </c>
      <c r="C124">
        <f>VLOOKUP(B124,'Total Population'!$B:$D,3,FALSE)</f>
        <v>16167</v>
      </c>
      <c r="D124" s="1">
        <f>VLOOKUP(B124,Race!$B:$Q,5,FALSE)</f>
        <v>0.9104966907898806</v>
      </c>
      <c r="E124" s="1">
        <f>VLOOKUP(B124,Race!$B:$Q,7,FALSE)</f>
        <v>2.1401620585142573E-2</v>
      </c>
      <c r="F124" s="1">
        <f>VLOOKUP(B124,Race!$B:$Q,9,FALSE)</f>
        <v>1.0515247108307045E-3</v>
      </c>
      <c r="G124" s="1">
        <f>VLOOKUP(B124,Race!$B:$Q,11,FALSE)</f>
        <v>4.0143502195831016E-2</v>
      </c>
      <c r="H124" s="1">
        <f>VLOOKUP(B124,Race!$B:$Q,13,FALSE)</f>
        <v>5.5668955279272595E-4</v>
      </c>
      <c r="I124" s="1">
        <f>VLOOKUP(B124,Race!$B:$Q,16,FALSE)</f>
        <v>2.6349972165522359E-2</v>
      </c>
      <c r="J124" s="27">
        <f>VLOOKUP(B124,Ethnicity!$B:$H,5,FALSE)</f>
        <v>0.91773365497618609</v>
      </c>
      <c r="K124" s="1">
        <f>VLOOKUP(B124,Ethnicity!$B:$H,7,FALSE)</f>
        <v>8.2266345023813942E-2</v>
      </c>
      <c r="L124" s="44">
        <f>VLOOKUP($B124,'Median Age'!$B:$F,3,FALSE)</f>
        <v>43.6</v>
      </c>
      <c r="M124" s="44">
        <f>VLOOKUP($B124,'Median Age'!$B:$F,4,FALSE)</f>
        <v>43.3</v>
      </c>
      <c r="N124" s="44">
        <f>VLOOKUP($B124,'Median Age'!$B:$F,5,FALSE)</f>
        <v>44.1</v>
      </c>
      <c r="O124" s="1">
        <f>VLOOKUP($B124,Education!$B:$F,3,FALSE)</f>
        <v>0.96</v>
      </c>
      <c r="P124" s="1">
        <f>VLOOKUP($B124,Education!$B:$F,4,FALSE)</f>
        <v>4.0000000000000036E-2</v>
      </c>
      <c r="Q124" s="1">
        <f>(VLOOKUP(B124,Language!$B:$E,4,FALSE)/VLOOKUP(B124,Language!$B:$E,3,FALSE))</f>
        <v>0.86839323467230445</v>
      </c>
      <c r="R124" t="str">
        <f>VLOOKUP(B124,Language!$AT:$AV,3,FALSE)</f>
        <v>Spanish or Spanish Creole</v>
      </c>
      <c r="S124" s="27">
        <f t="shared" si="18"/>
        <v>0.13160676532769555</v>
      </c>
      <c r="T124" s="33">
        <f>VLOOKUP(B124,Employment!$B:$E,4,FALSE)</f>
        <v>5.2000000000000005E-2</v>
      </c>
      <c r="U124" s="33">
        <f>VLOOKUP(B124,Poverty!$B:$E,4,FALSE)</f>
        <v>2.6000000000000002E-2</v>
      </c>
      <c r="V124" s="33">
        <f>VLOOKUP(B124,'Public Assistance'!$B:$F,5,FALSE)</f>
        <v>1.886120996441281E-2</v>
      </c>
      <c r="W124" s="21">
        <f>VLOOKUP(B124,'Median Income'!$B:$E,4,FALSE)</f>
        <v>102500</v>
      </c>
      <c r="X124" s="1">
        <f>VLOOKUP(B124,'Foreign Born'!$A:$E,5,FALSE)</f>
        <v>0.10162677058204986</v>
      </c>
      <c r="Y124">
        <f>VLOOKUP($B124,'Place of Foreign Born'!$B:$AG,3,FALSE)</f>
        <v>1643</v>
      </c>
      <c r="Z124">
        <f>VLOOKUP($B124,'Place of Foreign Born'!$B:$AG,4,FALSE)</f>
        <v>454</v>
      </c>
      <c r="AA124">
        <f>VLOOKUP($B124,'Place of Foreign Born'!$B:$AG,5,FALSE)</f>
        <v>110</v>
      </c>
      <c r="AB124">
        <f>VLOOKUP($B124,'Place of Foreign Born'!$B:$AG,6,FALSE)</f>
        <v>119</v>
      </c>
      <c r="AC124">
        <f>VLOOKUP($B124,'Place of Foreign Born'!$B:$AG,7,FALSE)</f>
        <v>87</v>
      </c>
      <c r="AD124">
        <f>VLOOKUP($B124,'Place of Foreign Born'!$B:$AG,8,FALSE)</f>
        <v>138</v>
      </c>
      <c r="AE124">
        <f>VLOOKUP($B124,'Place of Foreign Born'!$B:$AG,9,FALSE)</f>
        <v>0</v>
      </c>
      <c r="AF124" s="1">
        <f t="shared" si="19"/>
        <v>0.27632379793061473</v>
      </c>
      <c r="AG124">
        <f>VLOOKUP($B124,'Place of Foreign Born'!$B:$AG,10,FALSE)</f>
        <v>599</v>
      </c>
      <c r="AH124">
        <f>VLOOKUP($B124,'Place of Foreign Born'!$B:$AG,11,FALSE)</f>
        <v>157</v>
      </c>
      <c r="AI124">
        <f>VLOOKUP($B124,'Place of Foreign Born'!$B:$AG,12,FALSE)</f>
        <v>364</v>
      </c>
      <c r="AJ124">
        <f>VLOOKUP($B124,'Place of Foreign Born'!$B:$AG,13,FALSE)</f>
        <v>18</v>
      </c>
      <c r="AK124">
        <f>VLOOKUP($B124,'Place of Foreign Born'!$B:$AG,14,FALSE)</f>
        <v>60</v>
      </c>
      <c r="AL124">
        <f>VLOOKUP($B124,'Place of Foreign Born'!$B:$AG,15,FALSE)</f>
        <v>0</v>
      </c>
      <c r="AM124" s="1">
        <f t="shared" si="20"/>
        <v>0.36457699330492999</v>
      </c>
      <c r="AN124">
        <f>VLOOKUP($B124,'Place of Foreign Born'!$B:$AG,16,FALSE)</f>
        <v>62</v>
      </c>
      <c r="AO124">
        <f>VLOOKUP($B124,'Place of Foreign Born'!$B:$AG,17,FALSE)</f>
        <v>0</v>
      </c>
      <c r="AP124">
        <f>VLOOKUP($B124,'Place of Foreign Born'!$B:$AG,18,FALSE)</f>
        <v>0</v>
      </c>
      <c r="AQ124">
        <f>VLOOKUP($B124,'Place of Foreign Born'!$B:$AG,19,FALSE)</f>
        <v>12</v>
      </c>
      <c r="AR124">
        <f>VLOOKUP($B124,'Place of Foreign Born'!$B:$AG,20,FALSE)</f>
        <v>0</v>
      </c>
      <c r="AS124">
        <f>VLOOKUP($B124,'Place of Foreign Born'!$B:$AG,21,FALSE)</f>
        <v>32</v>
      </c>
      <c r="AT124">
        <f>VLOOKUP($B124,'Place of Foreign Born'!$B:$AG,22,FALSE)</f>
        <v>18</v>
      </c>
      <c r="AU124" s="1">
        <f t="shared" si="21"/>
        <v>3.7735849056603772E-2</v>
      </c>
      <c r="AV124">
        <f>VLOOKUP($B124,'Place of Foreign Born'!$B:$AG,23,FALSE)</f>
        <v>0</v>
      </c>
      <c r="AW124">
        <f>VLOOKUP($B124,'Place of Foreign Born'!$B:$AG,24,FALSE)</f>
        <v>0</v>
      </c>
      <c r="AX124">
        <f>VLOOKUP($B124,'Place of Foreign Born'!$B:$AG,25,FALSE)</f>
        <v>0</v>
      </c>
      <c r="AY124">
        <f>VLOOKUP($B124,'Place of Foreign Born'!$B:$AG,26,FALSE)</f>
        <v>0</v>
      </c>
      <c r="AZ124" s="1">
        <f t="shared" si="22"/>
        <v>0</v>
      </c>
      <c r="BA124">
        <f>VLOOKUP($B124,'Place of Foreign Born'!$B:$AG,27,FALSE)</f>
        <v>528</v>
      </c>
      <c r="BB124">
        <f>VLOOKUP($B124,'Place of Foreign Born'!$B:$AG,28,FALSE)</f>
        <v>454</v>
      </c>
      <c r="BC124">
        <f>VLOOKUP($B124,'Place of Foreign Born'!$B:$AG,29,FALSE)</f>
        <v>98</v>
      </c>
      <c r="BD124">
        <f>VLOOKUP($B124,'Place of Foreign Born'!$B:$AG,30,FALSE)</f>
        <v>118</v>
      </c>
      <c r="BE124">
        <f>VLOOKUP($B124,'Place of Foreign Born'!$B:$AG,31,FALSE)</f>
        <v>238</v>
      </c>
      <c r="BF124">
        <f>VLOOKUP($B124,'Place of Foreign Born'!$B:$AG,32,FALSE)</f>
        <v>74</v>
      </c>
      <c r="BG124" s="1">
        <f t="shared" si="23"/>
        <v>0.32136335970785151</v>
      </c>
    </row>
    <row r="125" spans="1:59" x14ac:dyDescent="0.25">
      <c r="A125" t="str">
        <f>VLOOKUP(B125,'List of ZIP Codes'!$A:$C,2,FALSE)</f>
        <v>Suffolk</v>
      </c>
      <c r="B125">
        <v>11789</v>
      </c>
      <c r="C125">
        <f>VLOOKUP(B125,'Total Population'!$B:$D,3,FALSE)</f>
        <v>7659</v>
      </c>
      <c r="D125" s="1">
        <f>VLOOKUP(B125,Race!$B:$Q,5,FALSE)</f>
        <v>0.96879488183836004</v>
      </c>
      <c r="E125" s="1">
        <f>VLOOKUP(B125,Race!$B:$Q,7,FALSE)</f>
        <v>1.3056534795665231E-3</v>
      </c>
      <c r="F125" s="1">
        <f>VLOOKUP(B125,Race!$B:$Q,9,FALSE)</f>
        <v>0</v>
      </c>
      <c r="G125" s="1">
        <f>VLOOKUP(B125,Race!$B:$Q,11,FALSE)</f>
        <v>1.932367149758454E-2</v>
      </c>
      <c r="H125" s="1">
        <f>VLOOKUP(B125,Race!$B:$Q,13,FALSE)</f>
        <v>0</v>
      </c>
      <c r="I125" s="1">
        <f>VLOOKUP(B125,Race!$B:$Q,16,FALSE)</f>
        <v>1.0575793184488837E-2</v>
      </c>
      <c r="J125" s="27">
        <f>VLOOKUP(B125,Ethnicity!$B:$H,5,FALSE)</f>
        <v>0.8912390651521086</v>
      </c>
      <c r="K125" s="1">
        <f>VLOOKUP(B125,Ethnicity!$B:$H,7,FALSE)</f>
        <v>0.10876093484789137</v>
      </c>
      <c r="L125" s="44">
        <f>VLOOKUP($B125,'Median Age'!$B:$F,3,FALSE)</f>
        <v>35.9</v>
      </c>
      <c r="M125" s="44">
        <f>VLOOKUP($B125,'Median Age'!$B:$F,4,FALSE)</f>
        <v>34.4</v>
      </c>
      <c r="N125" s="44">
        <f>VLOOKUP($B125,'Median Age'!$B:$F,5,FALSE)</f>
        <v>38.200000000000003</v>
      </c>
      <c r="O125" s="1">
        <f>VLOOKUP($B125,Education!$B:$F,3,FALSE)</f>
        <v>0.95299999999999996</v>
      </c>
      <c r="P125" s="1">
        <f>VLOOKUP($B125,Education!$B:$F,4,FALSE)</f>
        <v>4.7000000000000042E-2</v>
      </c>
      <c r="Q125" s="1">
        <f>(VLOOKUP(B125,Language!$B:$E,4,FALSE)/VLOOKUP(B125,Language!$B:$E,3,FALSE))</f>
        <v>0.91060628411270095</v>
      </c>
      <c r="R125" t="str">
        <f>VLOOKUP(B125,Language!$AT:$AV,3,FALSE)</f>
        <v>Spanish or Spanish Creole</v>
      </c>
      <c r="S125" s="27">
        <f t="shared" si="18"/>
        <v>8.9393715887299052E-2</v>
      </c>
      <c r="T125" s="33">
        <f>VLOOKUP(B125,Employment!$B:$E,4,FALSE)</f>
        <v>6.4000000000000001E-2</v>
      </c>
      <c r="U125" s="33">
        <f>VLOOKUP(B125,Poverty!$B:$E,4,FALSE)</f>
        <v>6.8000000000000005E-2</v>
      </c>
      <c r="V125" s="33">
        <f>VLOOKUP(B125,'Public Assistance'!$B:$F,5,FALSE)</f>
        <v>7.4402467232074013E-2</v>
      </c>
      <c r="W125" s="21">
        <f>VLOOKUP(B125,'Median Income'!$B:$E,4,FALSE)</f>
        <v>79009</v>
      </c>
      <c r="X125" s="1">
        <f>VLOOKUP(B125,'Foreign Born'!$A:$E,5,FALSE)</f>
        <v>7.4944509727118427E-2</v>
      </c>
      <c r="Y125">
        <f>VLOOKUP($B125,'Place of Foreign Born'!$B:$AG,3,FALSE)</f>
        <v>574</v>
      </c>
      <c r="Z125">
        <f>VLOOKUP($B125,'Place of Foreign Born'!$B:$AG,4,FALSE)</f>
        <v>224</v>
      </c>
      <c r="AA125">
        <f>VLOOKUP($B125,'Place of Foreign Born'!$B:$AG,5,FALSE)</f>
        <v>36</v>
      </c>
      <c r="AB125">
        <f>VLOOKUP($B125,'Place of Foreign Born'!$B:$AG,6,FALSE)</f>
        <v>0</v>
      </c>
      <c r="AC125">
        <f>VLOOKUP($B125,'Place of Foreign Born'!$B:$AG,7,FALSE)</f>
        <v>92</v>
      </c>
      <c r="AD125">
        <f>VLOOKUP($B125,'Place of Foreign Born'!$B:$AG,8,FALSE)</f>
        <v>96</v>
      </c>
      <c r="AE125">
        <f>VLOOKUP($B125,'Place of Foreign Born'!$B:$AG,9,FALSE)</f>
        <v>0</v>
      </c>
      <c r="AF125" s="1">
        <f t="shared" si="19"/>
        <v>0.3902439024390244</v>
      </c>
      <c r="AG125">
        <f>VLOOKUP($B125,'Place of Foreign Born'!$B:$AG,10,FALSE)</f>
        <v>164</v>
      </c>
      <c r="AH125">
        <f>VLOOKUP($B125,'Place of Foreign Born'!$B:$AG,11,FALSE)</f>
        <v>23</v>
      </c>
      <c r="AI125">
        <f>VLOOKUP($B125,'Place of Foreign Born'!$B:$AG,12,FALSE)</f>
        <v>96</v>
      </c>
      <c r="AJ125">
        <f>VLOOKUP($B125,'Place of Foreign Born'!$B:$AG,13,FALSE)</f>
        <v>39</v>
      </c>
      <c r="AK125">
        <f>VLOOKUP($B125,'Place of Foreign Born'!$B:$AG,14,FALSE)</f>
        <v>6</v>
      </c>
      <c r="AL125">
        <f>VLOOKUP($B125,'Place of Foreign Born'!$B:$AG,15,FALSE)</f>
        <v>0</v>
      </c>
      <c r="AM125" s="1">
        <f t="shared" si="20"/>
        <v>0.2857142857142857</v>
      </c>
      <c r="AN125">
        <f>VLOOKUP($B125,'Place of Foreign Born'!$B:$AG,16,FALSE)</f>
        <v>0</v>
      </c>
      <c r="AO125">
        <f>VLOOKUP($B125,'Place of Foreign Born'!$B:$AG,17,FALSE)</f>
        <v>0</v>
      </c>
      <c r="AP125">
        <f>VLOOKUP($B125,'Place of Foreign Born'!$B:$AG,18,FALSE)</f>
        <v>0</v>
      </c>
      <c r="AQ125">
        <f>VLOOKUP($B125,'Place of Foreign Born'!$B:$AG,19,FALSE)</f>
        <v>0</v>
      </c>
      <c r="AR125">
        <f>VLOOKUP($B125,'Place of Foreign Born'!$B:$AG,20,FALSE)</f>
        <v>0</v>
      </c>
      <c r="AS125">
        <f>VLOOKUP($B125,'Place of Foreign Born'!$B:$AG,21,FALSE)</f>
        <v>0</v>
      </c>
      <c r="AT125">
        <f>VLOOKUP($B125,'Place of Foreign Born'!$B:$AG,22,FALSE)</f>
        <v>0</v>
      </c>
      <c r="AU125" s="1">
        <f t="shared" si="21"/>
        <v>0</v>
      </c>
      <c r="AV125">
        <f>VLOOKUP($B125,'Place of Foreign Born'!$B:$AG,23,FALSE)</f>
        <v>0</v>
      </c>
      <c r="AW125">
        <f>VLOOKUP($B125,'Place of Foreign Born'!$B:$AG,24,FALSE)</f>
        <v>0</v>
      </c>
      <c r="AX125">
        <f>VLOOKUP($B125,'Place of Foreign Born'!$B:$AG,25,FALSE)</f>
        <v>0</v>
      </c>
      <c r="AY125">
        <f>VLOOKUP($B125,'Place of Foreign Born'!$B:$AG,26,FALSE)</f>
        <v>0</v>
      </c>
      <c r="AZ125" s="1">
        <f t="shared" si="22"/>
        <v>0</v>
      </c>
      <c r="BA125">
        <f>VLOOKUP($B125,'Place of Foreign Born'!$B:$AG,27,FALSE)</f>
        <v>186</v>
      </c>
      <c r="BB125">
        <f>VLOOKUP($B125,'Place of Foreign Born'!$B:$AG,28,FALSE)</f>
        <v>104</v>
      </c>
      <c r="BC125">
        <f>VLOOKUP($B125,'Place of Foreign Born'!$B:$AG,29,FALSE)</f>
        <v>0</v>
      </c>
      <c r="BD125">
        <f>VLOOKUP($B125,'Place of Foreign Born'!$B:$AG,30,FALSE)</f>
        <v>0</v>
      </c>
      <c r="BE125">
        <f>VLOOKUP($B125,'Place of Foreign Born'!$B:$AG,31,FALSE)</f>
        <v>104</v>
      </c>
      <c r="BF125">
        <f>VLOOKUP($B125,'Place of Foreign Born'!$B:$AG,32,FALSE)</f>
        <v>82</v>
      </c>
      <c r="BG125" s="1">
        <f t="shared" si="23"/>
        <v>0.3240418118466899</v>
      </c>
    </row>
    <row r="126" spans="1:59" x14ac:dyDescent="0.25">
      <c r="A126" t="str">
        <f>VLOOKUP(B126,'List of ZIP Codes'!$A:$C,2,FALSE)</f>
        <v>Suffolk</v>
      </c>
      <c r="B126">
        <v>11790</v>
      </c>
      <c r="C126">
        <f>VLOOKUP(B126,'Total Population'!$B:$D,3,FALSE)</f>
        <v>18627</v>
      </c>
      <c r="D126" s="1">
        <f>VLOOKUP(B126,Race!$B:$Q,5,FALSE)</f>
        <v>0.76297847211037739</v>
      </c>
      <c r="E126" s="1">
        <f>VLOOKUP(B126,Race!$B:$Q,7,FALSE)</f>
        <v>3.269447576099211E-2</v>
      </c>
      <c r="F126" s="1">
        <f>VLOOKUP(B126,Race!$B:$Q,9,FALSE)</f>
        <v>0</v>
      </c>
      <c r="G126" s="1">
        <f>VLOOKUP(B126,Race!$B:$Q,11,FALSE)</f>
        <v>0.17023675310033823</v>
      </c>
      <c r="H126" s="1">
        <f>VLOOKUP(B126,Race!$B:$Q,13,FALSE)</f>
        <v>0</v>
      </c>
      <c r="I126" s="1">
        <f>VLOOKUP(B126,Race!$B:$Q,16,FALSE)</f>
        <v>3.4090299028292262E-2</v>
      </c>
      <c r="J126" s="27">
        <f>VLOOKUP(B126,Ethnicity!$B:$H,5,FALSE)</f>
        <v>0.93751006603317766</v>
      </c>
      <c r="K126" s="1">
        <f>VLOOKUP(B126,Ethnicity!$B:$H,7,FALSE)</f>
        <v>6.2489933966822356E-2</v>
      </c>
      <c r="L126" s="44">
        <f>VLOOKUP($B126,'Median Age'!$B:$F,3,FALSE)</f>
        <v>26.3</v>
      </c>
      <c r="M126" s="44">
        <f>VLOOKUP($B126,'Median Age'!$B:$F,4,FALSE)</f>
        <v>24.2</v>
      </c>
      <c r="N126" s="44">
        <f>VLOOKUP($B126,'Median Age'!$B:$F,5,FALSE)</f>
        <v>30.4</v>
      </c>
      <c r="O126" s="1">
        <f>VLOOKUP($B126,Education!$B:$F,3,FALSE)</f>
        <v>0.98299999999999998</v>
      </c>
      <c r="P126" s="1">
        <f>VLOOKUP($B126,Education!$B:$F,4,FALSE)</f>
        <v>1.7000000000000015E-2</v>
      </c>
      <c r="Q126" s="1">
        <f>(VLOOKUP(B126,Language!$B:$E,4,FALSE)/VLOOKUP(B126,Language!$B:$E,3,FALSE))</f>
        <v>0.77703567651806094</v>
      </c>
      <c r="R126" t="str">
        <f>VLOOKUP(B126,Language!$AT:$AV,3,FALSE)</f>
        <v>Chinese</v>
      </c>
      <c r="S126" s="27">
        <f t="shared" si="18"/>
        <v>0.22296432348193906</v>
      </c>
      <c r="T126" s="33">
        <f>VLOOKUP(B126,Employment!$B:$E,4,FALSE)</f>
        <v>7.4999999999999997E-2</v>
      </c>
      <c r="U126" s="33">
        <f>VLOOKUP(B126,Poverty!$B:$E,4,FALSE)</f>
        <v>0.05</v>
      </c>
      <c r="V126" s="33">
        <f>VLOOKUP(B126,'Public Assistance'!$B:$F,5,FALSE)</f>
        <v>1.3787340714434928E-2</v>
      </c>
      <c r="W126" s="21">
        <f>VLOOKUP(B126,'Median Income'!$B:$E,4,FALSE)</f>
        <v>140988</v>
      </c>
      <c r="X126" s="1">
        <f>VLOOKUP(B126,'Foreign Born'!$A:$E,5,FALSE)</f>
        <v>0.14682987061792022</v>
      </c>
      <c r="Y126">
        <f>VLOOKUP($B126,'Place of Foreign Born'!$B:$AG,3,FALSE)</f>
        <v>2735</v>
      </c>
      <c r="Z126">
        <f>VLOOKUP($B126,'Place of Foreign Born'!$B:$AG,4,FALSE)</f>
        <v>404</v>
      </c>
      <c r="AA126">
        <f>VLOOKUP($B126,'Place of Foreign Born'!$B:$AG,5,FALSE)</f>
        <v>169</v>
      </c>
      <c r="AB126">
        <f>VLOOKUP($B126,'Place of Foreign Born'!$B:$AG,6,FALSE)</f>
        <v>46</v>
      </c>
      <c r="AC126">
        <f>VLOOKUP($B126,'Place of Foreign Born'!$B:$AG,7,FALSE)</f>
        <v>59</v>
      </c>
      <c r="AD126">
        <f>VLOOKUP($B126,'Place of Foreign Born'!$B:$AG,8,FALSE)</f>
        <v>130</v>
      </c>
      <c r="AE126">
        <f>VLOOKUP($B126,'Place of Foreign Born'!$B:$AG,9,FALSE)</f>
        <v>0</v>
      </c>
      <c r="AF126" s="1">
        <f t="shared" si="19"/>
        <v>0.14771480804387568</v>
      </c>
      <c r="AG126">
        <f>VLOOKUP($B126,'Place of Foreign Born'!$B:$AG,10,FALSE)</f>
        <v>1829</v>
      </c>
      <c r="AH126">
        <f>VLOOKUP($B126,'Place of Foreign Born'!$B:$AG,11,FALSE)</f>
        <v>1322</v>
      </c>
      <c r="AI126">
        <f>VLOOKUP($B126,'Place of Foreign Born'!$B:$AG,12,FALSE)</f>
        <v>354</v>
      </c>
      <c r="AJ126">
        <f>VLOOKUP($B126,'Place of Foreign Born'!$B:$AG,13,FALSE)</f>
        <v>114</v>
      </c>
      <c r="AK126">
        <f>VLOOKUP($B126,'Place of Foreign Born'!$B:$AG,14,FALSE)</f>
        <v>39</v>
      </c>
      <c r="AL126">
        <f>VLOOKUP($B126,'Place of Foreign Born'!$B:$AG,15,FALSE)</f>
        <v>0</v>
      </c>
      <c r="AM126" s="1">
        <f t="shared" si="20"/>
        <v>0.66873857404021941</v>
      </c>
      <c r="AN126">
        <f>VLOOKUP($B126,'Place of Foreign Born'!$B:$AG,16,FALSE)</f>
        <v>51</v>
      </c>
      <c r="AO126">
        <f>VLOOKUP($B126,'Place of Foreign Born'!$B:$AG,17,FALSE)</f>
        <v>0</v>
      </c>
      <c r="AP126">
        <f>VLOOKUP($B126,'Place of Foreign Born'!$B:$AG,18,FALSE)</f>
        <v>0</v>
      </c>
      <c r="AQ126">
        <f>VLOOKUP($B126,'Place of Foreign Born'!$B:$AG,19,FALSE)</f>
        <v>0</v>
      </c>
      <c r="AR126">
        <f>VLOOKUP($B126,'Place of Foreign Born'!$B:$AG,20,FALSE)</f>
        <v>12</v>
      </c>
      <c r="AS126">
        <f>VLOOKUP($B126,'Place of Foreign Born'!$B:$AG,21,FALSE)</f>
        <v>39</v>
      </c>
      <c r="AT126">
        <f>VLOOKUP($B126,'Place of Foreign Born'!$B:$AG,22,FALSE)</f>
        <v>0</v>
      </c>
      <c r="AU126" s="1">
        <f t="shared" si="21"/>
        <v>1.8647166361974405E-2</v>
      </c>
      <c r="AV126">
        <f>VLOOKUP($B126,'Place of Foreign Born'!$B:$AG,23,FALSE)</f>
        <v>0</v>
      </c>
      <c r="AW126">
        <f>VLOOKUP($B126,'Place of Foreign Born'!$B:$AG,24,FALSE)</f>
        <v>0</v>
      </c>
      <c r="AX126">
        <f>VLOOKUP($B126,'Place of Foreign Born'!$B:$AG,25,FALSE)</f>
        <v>0</v>
      </c>
      <c r="AY126">
        <f>VLOOKUP($B126,'Place of Foreign Born'!$B:$AG,26,FALSE)</f>
        <v>0</v>
      </c>
      <c r="AZ126" s="1">
        <f t="shared" si="22"/>
        <v>0</v>
      </c>
      <c r="BA126">
        <f>VLOOKUP($B126,'Place of Foreign Born'!$B:$AG,27,FALSE)</f>
        <v>451</v>
      </c>
      <c r="BB126">
        <f>VLOOKUP($B126,'Place of Foreign Born'!$B:$AG,28,FALSE)</f>
        <v>390</v>
      </c>
      <c r="BC126">
        <f>VLOOKUP($B126,'Place of Foreign Born'!$B:$AG,29,FALSE)</f>
        <v>290</v>
      </c>
      <c r="BD126">
        <f>VLOOKUP($B126,'Place of Foreign Born'!$B:$AG,30,FALSE)</f>
        <v>16</v>
      </c>
      <c r="BE126">
        <f>VLOOKUP($B126,'Place of Foreign Born'!$B:$AG,31,FALSE)</f>
        <v>84</v>
      </c>
      <c r="BF126">
        <f>VLOOKUP($B126,'Place of Foreign Born'!$B:$AG,32,FALSE)</f>
        <v>61</v>
      </c>
      <c r="BG126" s="1">
        <f t="shared" si="23"/>
        <v>0.16489945155393054</v>
      </c>
    </row>
    <row r="127" spans="1:59" x14ac:dyDescent="0.25">
      <c r="A127" t="str">
        <f>VLOOKUP(B127,'List of ZIP Codes'!$A:$C,2,FALSE)</f>
        <v>Nassau</v>
      </c>
      <c r="B127">
        <v>11791</v>
      </c>
      <c r="C127">
        <f>VLOOKUP(B127,'Total Population'!$B:$D,3,FALSE)</f>
        <v>25213</v>
      </c>
      <c r="D127" s="1">
        <f>VLOOKUP(B127,Race!$B:$Q,5,FALSE)</f>
        <v>0.73410542180621108</v>
      </c>
      <c r="E127" s="1">
        <f>VLOOKUP(B127,Race!$B:$Q,7,FALSE)</f>
        <v>1.9513742910403364E-2</v>
      </c>
      <c r="F127" s="1">
        <f>VLOOKUP(B127,Race!$B:$Q,9,FALSE)</f>
        <v>3.2126284059810417E-3</v>
      </c>
      <c r="G127" s="1">
        <f>VLOOKUP(B127,Race!$B:$Q,11,FALSE)</f>
        <v>0.21774481418315947</v>
      </c>
      <c r="H127" s="1">
        <f>VLOOKUP(B127,Race!$B:$Q,13,FALSE)</f>
        <v>0</v>
      </c>
      <c r="I127" s="1">
        <f>VLOOKUP(B127,Race!$B:$Q,16,FALSE)</f>
        <v>2.5423392694245033E-2</v>
      </c>
      <c r="J127" s="27">
        <f>VLOOKUP(B127,Ethnicity!$B:$H,5,FALSE)</f>
        <v>0.95002578035140606</v>
      </c>
      <c r="K127" s="1">
        <f>VLOOKUP(B127,Ethnicity!$B:$H,7,FALSE)</f>
        <v>4.9974219648593977E-2</v>
      </c>
      <c r="L127" s="44">
        <f>VLOOKUP($B127,'Median Age'!$B:$F,3,FALSE)</f>
        <v>42.3</v>
      </c>
      <c r="M127" s="44">
        <f>VLOOKUP($B127,'Median Age'!$B:$F,4,FALSE)</f>
        <v>40.5</v>
      </c>
      <c r="N127" s="44">
        <f>VLOOKUP($B127,'Median Age'!$B:$F,5,FALSE)</f>
        <v>44.1</v>
      </c>
      <c r="O127" s="1">
        <f>VLOOKUP($B127,Education!$B:$F,3,FALSE)</f>
        <v>0.95499999999999996</v>
      </c>
      <c r="P127" s="1">
        <f>VLOOKUP($B127,Education!$B:$F,4,FALSE)</f>
        <v>4.500000000000004E-2</v>
      </c>
      <c r="Q127" s="1">
        <f>(VLOOKUP(B127,Language!$B:$E,4,FALSE)/VLOOKUP(B127,Language!$B:$E,3,FALSE))</f>
        <v>0.69449282574438087</v>
      </c>
      <c r="R127" t="str">
        <f>VLOOKUP(B127,Language!$AT:$AV,3,FALSE)</f>
        <v>Chinese</v>
      </c>
      <c r="S127" s="27">
        <f t="shared" si="18"/>
        <v>0.30550717425561913</v>
      </c>
      <c r="T127" s="33">
        <f>VLOOKUP(B127,Employment!$B:$E,4,FALSE)</f>
        <v>4.4999999999999998E-2</v>
      </c>
      <c r="U127" s="33">
        <f>VLOOKUP(B127,Poverty!$B:$E,4,FALSE)</f>
        <v>3.5000000000000003E-2</v>
      </c>
      <c r="V127" s="33">
        <f>VLOOKUP(B127,'Public Assistance'!$B:$F,5,FALSE)</f>
        <v>1.7094017094017096E-2</v>
      </c>
      <c r="W127" s="21">
        <f>VLOOKUP(B127,'Median Income'!$B:$E,4,FALSE)</f>
        <v>145146</v>
      </c>
      <c r="X127" s="1">
        <f>VLOOKUP(B127,'Foreign Born'!$A:$E,5,FALSE)</f>
        <v>0.20897949470511243</v>
      </c>
      <c r="Y127">
        <f>VLOOKUP($B127,'Place of Foreign Born'!$B:$AG,3,FALSE)</f>
        <v>5269</v>
      </c>
      <c r="Z127">
        <f>VLOOKUP($B127,'Place of Foreign Born'!$B:$AG,4,FALSE)</f>
        <v>859</v>
      </c>
      <c r="AA127">
        <f>VLOOKUP($B127,'Place of Foreign Born'!$B:$AG,5,FALSE)</f>
        <v>47</v>
      </c>
      <c r="AB127">
        <f>VLOOKUP($B127,'Place of Foreign Born'!$B:$AG,6,FALSE)</f>
        <v>167</v>
      </c>
      <c r="AC127">
        <f>VLOOKUP($B127,'Place of Foreign Born'!$B:$AG,7,FALSE)</f>
        <v>422</v>
      </c>
      <c r="AD127">
        <f>VLOOKUP($B127,'Place of Foreign Born'!$B:$AG,8,FALSE)</f>
        <v>223</v>
      </c>
      <c r="AE127">
        <f>VLOOKUP($B127,'Place of Foreign Born'!$B:$AG,9,FALSE)</f>
        <v>0</v>
      </c>
      <c r="AF127" s="1">
        <f t="shared" si="19"/>
        <v>0.16302903776807742</v>
      </c>
      <c r="AG127">
        <f>VLOOKUP($B127,'Place of Foreign Born'!$B:$AG,10,FALSE)</f>
        <v>3837</v>
      </c>
      <c r="AH127">
        <f>VLOOKUP($B127,'Place of Foreign Born'!$B:$AG,11,FALSE)</f>
        <v>1997</v>
      </c>
      <c r="AI127">
        <f>VLOOKUP($B127,'Place of Foreign Born'!$B:$AG,12,FALSE)</f>
        <v>1392</v>
      </c>
      <c r="AJ127">
        <f>VLOOKUP($B127,'Place of Foreign Born'!$B:$AG,13,FALSE)</f>
        <v>103</v>
      </c>
      <c r="AK127">
        <f>VLOOKUP($B127,'Place of Foreign Born'!$B:$AG,14,FALSE)</f>
        <v>345</v>
      </c>
      <c r="AL127">
        <f>VLOOKUP($B127,'Place of Foreign Born'!$B:$AG,15,FALSE)</f>
        <v>0</v>
      </c>
      <c r="AM127" s="1">
        <f t="shared" si="20"/>
        <v>0.7282216739419245</v>
      </c>
      <c r="AN127">
        <f>VLOOKUP($B127,'Place of Foreign Born'!$B:$AG,16,FALSE)</f>
        <v>139</v>
      </c>
      <c r="AO127">
        <f>VLOOKUP($B127,'Place of Foreign Born'!$B:$AG,17,FALSE)</f>
        <v>23</v>
      </c>
      <c r="AP127">
        <f>VLOOKUP($B127,'Place of Foreign Born'!$B:$AG,18,FALSE)</f>
        <v>0</v>
      </c>
      <c r="AQ127">
        <f>VLOOKUP($B127,'Place of Foreign Born'!$B:$AG,19,FALSE)</f>
        <v>78</v>
      </c>
      <c r="AR127">
        <f>VLOOKUP($B127,'Place of Foreign Born'!$B:$AG,20,FALSE)</f>
        <v>0</v>
      </c>
      <c r="AS127">
        <f>VLOOKUP($B127,'Place of Foreign Born'!$B:$AG,21,FALSE)</f>
        <v>31</v>
      </c>
      <c r="AT127">
        <f>VLOOKUP($B127,'Place of Foreign Born'!$B:$AG,22,FALSE)</f>
        <v>7</v>
      </c>
      <c r="AU127" s="1">
        <f t="shared" si="21"/>
        <v>2.6380717403681912E-2</v>
      </c>
      <c r="AV127">
        <f>VLOOKUP($B127,'Place of Foreign Born'!$B:$AG,23,FALSE)</f>
        <v>3</v>
      </c>
      <c r="AW127">
        <f>VLOOKUP($B127,'Place of Foreign Born'!$B:$AG,24,FALSE)</f>
        <v>3</v>
      </c>
      <c r="AX127">
        <f>VLOOKUP($B127,'Place of Foreign Born'!$B:$AG,25,FALSE)</f>
        <v>0</v>
      </c>
      <c r="AY127">
        <f>VLOOKUP($B127,'Place of Foreign Born'!$B:$AG,26,FALSE)</f>
        <v>0</v>
      </c>
      <c r="AZ127" s="1">
        <f t="shared" si="22"/>
        <v>5.6936800151831466E-4</v>
      </c>
      <c r="BA127">
        <f>VLOOKUP($B127,'Place of Foreign Born'!$B:$AG,27,FALSE)</f>
        <v>431</v>
      </c>
      <c r="BB127">
        <f>VLOOKUP($B127,'Place of Foreign Born'!$B:$AG,28,FALSE)</f>
        <v>377</v>
      </c>
      <c r="BC127">
        <f>VLOOKUP($B127,'Place of Foreign Born'!$B:$AG,29,FALSE)</f>
        <v>108</v>
      </c>
      <c r="BD127">
        <f>VLOOKUP($B127,'Place of Foreign Born'!$B:$AG,30,FALSE)</f>
        <v>19</v>
      </c>
      <c r="BE127">
        <f>VLOOKUP($B127,'Place of Foreign Born'!$B:$AG,31,FALSE)</f>
        <v>250</v>
      </c>
      <c r="BF127">
        <f>VLOOKUP($B127,'Place of Foreign Born'!$B:$AG,32,FALSE)</f>
        <v>54</v>
      </c>
      <c r="BG127" s="1">
        <f t="shared" si="23"/>
        <v>8.1799202884797875E-2</v>
      </c>
    </row>
    <row r="128" spans="1:59" x14ac:dyDescent="0.25">
      <c r="A128" t="str">
        <f>VLOOKUP(B128,'List of ZIP Codes'!$A:$C,2,FALSE)</f>
        <v>Suffolk</v>
      </c>
      <c r="B128">
        <v>11792</v>
      </c>
      <c r="C128">
        <f>VLOOKUP(B128,'Total Population'!$B:$D,3,FALSE)</f>
        <v>8941</v>
      </c>
      <c r="D128" s="1">
        <f>VLOOKUP(B128,Race!$B:$Q,5,FALSE)</f>
        <v>0.9607426462364389</v>
      </c>
      <c r="E128" s="1">
        <f>VLOOKUP(B128,Race!$B:$Q,7,FALSE)</f>
        <v>9.8422995190694546E-3</v>
      </c>
      <c r="F128" s="1">
        <f>VLOOKUP(B128,Race!$B:$Q,9,FALSE)</f>
        <v>3.3553293815009508E-4</v>
      </c>
      <c r="G128" s="1">
        <f>VLOOKUP(B128,Race!$B:$Q,11,FALSE)</f>
        <v>1.5658203780337769E-2</v>
      </c>
      <c r="H128" s="1">
        <f>VLOOKUP(B128,Race!$B:$Q,13,FALSE)</f>
        <v>0</v>
      </c>
      <c r="I128" s="1">
        <f>VLOOKUP(B128,Race!$B:$Q,16,FALSE)</f>
        <v>1.3421317526003803E-2</v>
      </c>
      <c r="J128" s="27">
        <f>VLOOKUP(B128,Ethnicity!$B:$H,5,FALSE)</f>
        <v>0.93334078962084777</v>
      </c>
      <c r="K128" s="1">
        <f>VLOOKUP(B128,Ethnicity!$B:$H,7,FALSE)</f>
        <v>6.665921037915222E-2</v>
      </c>
      <c r="L128" s="44">
        <f>VLOOKUP($B128,'Median Age'!$B:$F,3,FALSE)</f>
        <v>40.9</v>
      </c>
      <c r="M128" s="44">
        <f>VLOOKUP($B128,'Median Age'!$B:$F,4,FALSE)</f>
        <v>40.5</v>
      </c>
      <c r="N128" s="44">
        <f>VLOOKUP($B128,'Median Age'!$B:$F,5,FALSE)</f>
        <v>42.2</v>
      </c>
      <c r="O128" s="1">
        <f>VLOOKUP($B128,Education!$B:$F,3,FALSE)</f>
        <v>0.96099999999999997</v>
      </c>
      <c r="P128" s="1">
        <f>VLOOKUP($B128,Education!$B:$F,4,FALSE)</f>
        <v>3.9000000000000035E-2</v>
      </c>
      <c r="Q128" s="1">
        <f>(VLOOKUP(B128,Language!$B:$E,4,FALSE)/VLOOKUP(B128,Language!$B:$E,3,FALSE))</f>
        <v>0.88968620773534424</v>
      </c>
      <c r="R128" t="str">
        <f>VLOOKUP(B128,Language!$AT:$AV,3,FALSE)</f>
        <v>Spanish or Spanish Creole</v>
      </c>
      <c r="S128" s="27">
        <f t="shared" si="18"/>
        <v>0.11031379226465576</v>
      </c>
      <c r="T128" s="33">
        <f>VLOOKUP(B128,Employment!$B:$E,4,FALSE)</f>
        <v>3.4000000000000002E-2</v>
      </c>
      <c r="U128" s="33">
        <f>VLOOKUP(B128,Poverty!$B:$E,4,FALSE)</f>
        <v>3.9E-2</v>
      </c>
      <c r="V128" s="33">
        <f>VLOOKUP(B128,'Public Assistance'!$B:$F,5,FALSE)</f>
        <v>1.4955134596211365E-2</v>
      </c>
      <c r="W128" s="21">
        <f>VLOOKUP(B128,'Median Income'!$B:$E,4,FALSE)</f>
        <v>120645</v>
      </c>
      <c r="X128" s="1">
        <f>VLOOKUP(B128,'Foreign Born'!$A:$E,5,FALSE)</f>
        <v>8.1646348283189799E-2</v>
      </c>
      <c r="Y128">
        <f>VLOOKUP($B128,'Place of Foreign Born'!$B:$AG,3,FALSE)</f>
        <v>730</v>
      </c>
      <c r="Z128">
        <f>VLOOKUP($B128,'Place of Foreign Born'!$B:$AG,4,FALSE)</f>
        <v>500</v>
      </c>
      <c r="AA128">
        <f>VLOOKUP($B128,'Place of Foreign Born'!$B:$AG,5,FALSE)</f>
        <v>162</v>
      </c>
      <c r="AB128">
        <f>VLOOKUP($B128,'Place of Foreign Born'!$B:$AG,6,FALSE)</f>
        <v>38</v>
      </c>
      <c r="AC128">
        <f>VLOOKUP($B128,'Place of Foreign Born'!$B:$AG,7,FALSE)</f>
        <v>84</v>
      </c>
      <c r="AD128">
        <f>VLOOKUP($B128,'Place of Foreign Born'!$B:$AG,8,FALSE)</f>
        <v>216</v>
      </c>
      <c r="AE128">
        <f>VLOOKUP($B128,'Place of Foreign Born'!$B:$AG,9,FALSE)</f>
        <v>0</v>
      </c>
      <c r="AF128" s="1">
        <f t="shared" si="19"/>
        <v>0.68493150684931503</v>
      </c>
      <c r="AG128">
        <f>VLOOKUP($B128,'Place of Foreign Born'!$B:$AG,10,FALSE)</f>
        <v>118</v>
      </c>
      <c r="AH128">
        <f>VLOOKUP($B128,'Place of Foreign Born'!$B:$AG,11,FALSE)</f>
        <v>18</v>
      </c>
      <c r="AI128">
        <f>VLOOKUP($B128,'Place of Foreign Born'!$B:$AG,12,FALSE)</f>
        <v>69</v>
      </c>
      <c r="AJ128">
        <f>VLOOKUP($B128,'Place of Foreign Born'!$B:$AG,13,FALSE)</f>
        <v>31</v>
      </c>
      <c r="AK128">
        <f>VLOOKUP($B128,'Place of Foreign Born'!$B:$AG,14,FALSE)</f>
        <v>0</v>
      </c>
      <c r="AL128">
        <f>VLOOKUP($B128,'Place of Foreign Born'!$B:$AG,15,FALSE)</f>
        <v>0</v>
      </c>
      <c r="AM128" s="1">
        <f t="shared" si="20"/>
        <v>0.16164383561643836</v>
      </c>
      <c r="AN128">
        <f>VLOOKUP($B128,'Place of Foreign Born'!$B:$AG,16,FALSE)</f>
        <v>24</v>
      </c>
      <c r="AO128">
        <f>VLOOKUP($B128,'Place of Foreign Born'!$B:$AG,17,FALSE)</f>
        <v>0</v>
      </c>
      <c r="AP128">
        <f>VLOOKUP($B128,'Place of Foreign Born'!$B:$AG,18,FALSE)</f>
        <v>0</v>
      </c>
      <c r="AQ128">
        <f>VLOOKUP($B128,'Place of Foreign Born'!$B:$AG,19,FALSE)</f>
        <v>0</v>
      </c>
      <c r="AR128">
        <f>VLOOKUP($B128,'Place of Foreign Born'!$B:$AG,20,FALSE)</f>
        <v>24</v>
      </c>
      <c r="AS128">
        <f>VLOOKUP($B128,'Place of Foreign Born'!$B:$AG,21,FALSE)</f>
        <v>0</v>
      </c>
      <c r="AT128">
        <f>VLOOKUP($B128,'Place of Foreign Born'!$B:$AG,22,FALSE)</f>
        <v>0</v>
      </c>
      <c r="AU128" s="1">
        <f t="shared" si="21"/>
        <v>3.287671232876712E-2</v>
      </c>
      <c r="AV128">
        <f>VLOOKUP($B128,'Place of Foreign Born'!$B:$AG,23,FALSE)</f>
        <v>0</v>
      </c>
      <c r="AW128">
        <f>VLOOKUP($B128,'Place of Foreign Born'!$B:$AG,24,FALSE)</f>
        <v>0</v>
      </c>
      <c r="AX128">
        <f>VLOOKUP($B128,'Place of Foreign Born'!$B:$AG,25,FALSE)</f>
        <v>0</v>
      </c>
      <c r="AY128">
        <f>VLOOKUP($B128,'Place of Foreign Born'!$B:$AG,26,FALSE)</f>
        <v>0</v>
      </c>
      <c r="AZ128" s="1">
        <f t="shared" si="22"/>
        <v>0</v>
      </c>
      <c r="BA128">
        <f>VLOOKUP($B128,'Place of Foreign Born'!$B:$AG,27,FALSE)</f>
        <v>88</v>
      </c>
      <c r="BB128">
        <f>VLOOKUP($B128,'Place of Foreign Born'!$B:$AG,28,FALSE)</f>
        <v>85</v>
      </c>
      <c r="BC128">
        <f>VLOOKUP($B128,'Place of Foreign Born'!$B:$AG,29,FALSE)</f>
        <v>16</v>
      </c>
      <c r="BD128">
        <f>VLOOKUP($B128,'Place of Foreign Born'!$B:$AG,30,FALSE)</f>
        <v>48</v>
      </c>
      <c r="BE128">
        <f>VLOOKUP($B128,'Place of Foreign Born'!$B:$AG,31,FALSE)</f>
        <v>21</v>
      </c>
      <c r="BF128">
        <f>VLOOKUP($B128,'Place of Foreign Born'!$B:$AG,32,FALSE)</f>
        <v>3</v>
      </c>
      <c r="BG128" s="1">
        <f t="shared" si="23"/>
        <v>0.12054794520547946</v>
      </c>
    </row>
    <row r="129" spans="1:59" x14ac:dyDescent="0.25">
      <c r="A129" t="str">
        <f>VLOOKUP(B129,'List of ZIP Codes'!$A:$C,2,FALSE)</f>
        <v>Nassau</v>
      </c>
      <c r="B129">
        <v>11793</v>
      </c>
      <c r="C129">
        <f>VLOOKUP(B129,'Total Population'!$B:$D,3,FALSE)</f>
        <v>32710</v>
      </c>
      <c r="D129" s="1">
        <f>VLOOKUP(B129,Race!$B:$Q,5,FALSE)</f>
        <v>0.93335371446040971</v>
      </c>
      <c r="E129" s="1">
        <f>VLOOKUP(B129,Race!$B:$Q,7,FALSE)</f>
        <v>3.1488841332925712E-3</v>
      </c>
      <c r="F129" s="1">
        <f>VLOOKUP(B129,Race!$B:$Q,9,FALSE)</f>
        <v>0</v>
      </c>
      <c r="G129" s="1">
        <f>VLOOKUP(B129,Race!$B:$Q,11,FALSE)</f>
        <v>4.1883216141852642E-2</v>
      </c>
      <c r="H129" s="1">
        <f>VLOOKUP(B129,Race!$B:$Q,13,FALSE)</f>
        <v>3.3628859675940081E-4</v>
      </c>
      <c r="I129" s="1">
        <f>VLOOKUP(B129,Race!$B:$Q,16,FALSE)</f>
        <v>2.1277896667685724E-2</v>
      </c>
      <c r="J129" s="27">
        <f>VLOOKUP(B129,Ethnicity!$B:$H,5,FALSE)</f>
        <v>0.93518801589727907</v>
      </c>
      <c r="K129" s="1">
        <f>VLOOKUP(B129,Ethnicity!$B:$H,7,FALSE)</f>
        <v>6.4811984102720877E-2</v>
      </c>
      <c r="L129" s="44">
        <f>VLOOKUP($B129,'Median Age'!$B:$F,3,FALSE)</f>
        <v>43.3</v>
      </c>
      <c r="M129" s="44">
        <f>VLOOKUP($B129,'Median Age'!$B:$F,4,FALSE)</f>
        <v>42.8</v>
      </c>
      <c r="N129" s="44">
        <f>VLOOKUP($B129,'Median Age'!$B:$F,5,FALSE)</f>
        <v>43.9</v>
      </c>
      <c r="O129" s="1">
        <f>VLOOKUP($B129,Education!$B:$F,3,FALSE)</f>
        <v>0.94499999999999995</v>
      </c>
      <c r="P129" s="1">
        <f>VLOOKUP($B129,Education!$B:$F,4,FALSE)</f>
        <v>5.5000000000000049E-2</v>
      </c>
      <c r="Q129" s="1">
        <f>(VLOOKUP(B129,Language!$B:$E,4,FALSE)/VLOOKUP(B129,Language!$B:$E,3,FALSE))</f>
        <v>0.91022050539192012</v>
      </c>
      <c r="R129" t="str">
        <f>VLOOKUP(B129,Language!$AT:$AV,3,FALSE)</f>
        <v>Spanish or Spanish Creole</v>
      </c>
      <c r="S129" s="27">
        <f t="shared" si="18"/>
        <v>8.9779494608079879E-2</v>
      </c>
      <c r="T129" s="33">
        <f>VLOOKUP(B129,Employment!$B:$E,4,FALSE)</f>
        <v>5.7999999999999996E-2</v>
      </c>
      <c r="U129" s="33">
        <f>VLOOKUP(B129,Poverty!$B:$E,4,FALSE)</f>
        <v>2.5000000000000001E-2</v>
      </c>
      <c r="V129" s="33">
        <f>VLOOKUP(B129,'Public Assistance'!$B:$F,5,FALSE)</f>
        <v>2.3660205245153935E-2</v>
      </c>
      <c r="W129" s="21">
        <f>VLOOKUP(B129,'Median Income'!$B:$E,4,FALSE)</f>
        <v>113616</v>
      </c>
      <c r="X129" s="1">
        <f>VLOOKUP(B129,'Foreign Born'!$A:$E,5,FALSE)</f>
        <v>7.5267502292876792E-2</v>
      </c>
      <c r="Y129">
        <f>VLOOKUP($B129,'Place of Foreign Born'!$B:$AG,3,FALSE)</f>
        <v>2462</v>
      </c>
      <c r="Z129">
        <f>VLOOKUP($B129,'Place of Foreign Born'!$B:$AG,4,FALSE)</f>
        <v>908</v>
      </c>
      <c r="AA129">
        <f>VLOOKUP($B129,'Place of Foreign Born'!$B:$AG,5,FALSE)</f>
        <v>168</v>
      </c>
      <c r="AB129">
        <f>VLOOKUP($B129,'Place of Foreign Born'!$B:$AG,6,FALSE)</f>
        <v>131</v>
      </c>
      <c r="AC129">
        <f>VLOOKUP($B129,'Place of Foreign Born'!$B:$AG,7,FALSE)</f>
        <v>489</v>
      </c>
      <c r="AD129">
        <f>VLOOKUP($B129,'Place of Foreign Born'!$B:$AG,8,FALSE)</f>
        <v>120</v>
      </c>
      <c r="AE129">
        <f>VLOOKUP($B129,'Place of Foreign Born'!$B:$AG,9,FALSE)</f>
        <v>0</v>
      </c>
      <c r="AF129" s="1">
        <f t="shared" si="19"/>
        <v>0.36880584890333062</v>
      </c>
      <c r="AG129">
        <f>VLOOKUP($B129,'Place of Foreign Born'!$B:$AG,10,FALSE)</f>
        <v>850</v>
      </c>
      <c r="AH129">
        <f>VLOOKUP($B129,'Place of Foreign Born'!$B:$AG,11,FALSE)</f>
        <v>229</v>
      </c>
      <c r="AI129">
        <f>VLOOKUP($B129,'Place of Foreign Born'!$B:$AG,12,FALSE)</f>
        <v>436</v>
      </c>
      <c r="AJ129">
        <f>VLOOKUP($B129,'Place of Foreign Born'!$B:$AG,13,FALSE)</f>
        <v>120</v>
      </c>
      <c r="AK129">
        <f>VLOOKUP($B129,'Place of Foreign Born'!$B:$AG,14,FALSE)</f>
        <v>65</v>
      </c>
      <c r="AL129">
        <f>VLOOKUP($B129,'Place of Foreign Born'!$B:$AG,15,FALSE)</f>
        <v>0</v>
      </c>
      <c r="AM129" s="1">
        <f t="shared" si="20"/>
        <v>0.34524776604386676</v>
      </c>
      <c r="AN129">
        <f>VLOOKUP($B129,'Place of Foreign Born'!$B:$AG,16,FALSE)</f>
        <v>49</v>
      </c>
      <c r="AO129">
        <f>VLOOKUP($B129,'Place of Foreign Born'!$B:$AG,17,FALSE)</f>
        <v>0</v>
      </c>
      <c r="AP129">
        <f>VLOOKUP($B129,'Place of Foreign Born'!$B:$AG,18,FALSE)</f>
        <v>0</v>
      </c>
      <c r="AQ129">
        <f>VLOOKUP($B129,'Place of Foreign Born'!$B:$AG,19,FALSE)</f>
        <v>47</v>
      </c>
      <c r="AR129">
        <f>VLOOKUP($B129,'Place of Foreign Born'!$B:$AG,20,FALSE)</f>
        <v>0</v>
      </c>
      <c r="AS129">
        <f>VLOOKUP($B129,'Place of Foreign Born'!$B:$AG,21,FALSE)</f>
        <v>2</v>
      </c>
      <c r="AT129">
        <f>VLOOKUP($B129,'Place of Foreign Born'!$B:$AG,22,FALSE)</f>
        <v>0</v>
      </c>
      <c r="AU129" s="1">
        <f t="shared" si="21"/>
        <v>1.9902518277822908E-2</v>
      </c>
      <c r="AV129">
        <f>VLOOKUP($B129,'Place of Foreign Born'!$B:$AG,23,FALSE)</f>
        <v>0</v>
      </c>
      <c r="AW129">
        <f>VLOOKUP($B129,'Place of Foreign Born'!$B:$AG,24,FALSE)</f>
        <v>0</v>
      </c>
      <c r="AX129">
        <f>VLOOKUP($B129,'Place of Foreign Born'!$B:$AG,25,FALSE)</f>
        <v>0</v>
      </c>
      <c r="AY129">
        <f>VLOOKUP($B129,'Place of Foreign Born'!$B:$AG,26,FALSE)</f>
        <v>0</v>
      </c>
      <c r="AZ129" s="1">
        <f t="shared" si="22"/>
        <v>0</v>
      </c>
      <c r="BA129">
        <f>VLOOKUP($B129,'Place of Foreign Born'!$B:$AG,27,FALSE)</f>
        <v>655</v>
      </c>
      <c r="BB129">
        <f>VLOOKUP($B129,'Place of Foreign Born'!$B:$AG,28,FALSE)</f>
        <v>634</v>
      </c>
      <c r="BC129">
        <f>VLOOKUP($B129,'Place of Foreign Born'!$B:$AG,29,FALSE)</f>
        <v>218</v>
      </c>
      <c r="BD129">
        <f>VLOOKUP($B129,'Place of Foreign Born'!$B:$AG,30,FALSE)</f>
        <v>84</v>
      </c>
      <c r="BE129">
        <f>VLOOKUP($B129,'Place of Foreign Born'!$B:$AG,31,FALSE)</f>
        <v>332</v>
      </c>
      <c r="BF129">
        <f>VLOOKUP($B129,'Place of Foreign Born'!$B:$AG,32,FALSE)</f>
        <v>21</v>
      </c>
      <c r="BG129" s="1">
        <f t="shared" si="23"/>
        <v>0.26604386677497971</v>
      </c>
    </row>
    <row r="130" spans="1:59" x14ac:dyDescent="0.25">
      <c r="A130" t="str">
        <f>VLOOKUP(B130,'List of ZIP Codes'!$A:$C,2,FALSE)</f>
        <v>Suffolk</v>
      </c>
      <c r="B130">
        <v>11794</v>
      </c>
      <c r="C130">
        <f>VLOOKUP(B130,'Total Population'!$B:$D,3,FALSE)</f>
        <v>3317</v>
      </c>
      <c r="D130" s="1">
        <f>VLOOKUP(B130,Race!$B:$Q,5,FALSE)</f>
        <v>0.38709677419354838</v>
      </c>
      <c r="E130" s="1">
        <f>VLOOKUP(B130,Race!$B:$Q,7,FALSE)</f>
        <v>0.13687066626469702</v>
      </c>
      <c r="F130" s="1">
        <f>VLOOKUP(B130,Race!$B:$Q,9,FALSE)</f>
        <v>0</v>
      </c>
      <c r="G130" s="1">
        <f>VLOOKUP(B130,Race!$B:$Q,11,FALSE)</f>
        <v>0.39463370515526081</v>
      </c>
      <c r="H130" s="1">
        <f>VLOOKUP(B130,Race!$B:$Q,13,FALSE)</f>
        <v>0</v>
      </c>
      <c r="I130" s="1">
        <f>VLOOKUP(B130,Race!$B:$Q,16,FALSE)</f>
        <v>8.1398854386493816E-2</v>
      </c>
      <c r="J130" s="27">
        <f>VLOOKUP(B130,Ethnicity!$B:$H,5,FALSE)</f>
        <v>0.87880615013566477</v>
      </c>
      <c r="K130" s="1">
        <f>VLOOKUP(B130,Ethnicity!$B:$H,7,FALSE)</f>
        <v>0.12119384986433525</v>
      </c>
      <c r="L130" s="44">
        <f>VLOOKUP($B130,'Median Age'!$B:$F,3,FALSE)</f>
        <v>20.2</v>
      </c>
      <c r="M130" s="44">
        <f>VLOOKUP($B130,'Median Age'!$B:$F,4,FALSE)</f>
        <v>20.3</v>
      </c>
      <c r="N130" s="44">
        <f>VLOOKUP($B130,'Median Age'!$B:$F,5,FALSE)</f>
        <v>20</v>
      </c>
      <c r="O130" s="1">
        <f>VLOOKUP($B130,Education!$B:$F,3,FALSE)</f>
        <v>1</v>
      </c>
      <c r="P130" s="1">
        <f>VLOOKUP($B130,Education!$B:$F,4,FALSE)</f>
        <v>0</v>
      </c>
      <c r="Q130" s="1">
        <f>(VLOOKUP(B130,Language!$B:$E,4,FALSE)/VLOOKUP(B130,Language!$B:$E,3,FALSE))</f>
        <v>0.43714199577931867</v>
      </c>
      <c r="R130" t="str">
        <f>VLOOKUP(B130,Language!$AT:$AV,3,FALSE)</f>
        <v>Chinese</v>
      </c>
      <c r="S130" s="27">
        <f t="shared" si="18"/>
        <v>0.56285800422068133</v>
      </c>
      <c r="T130" s="33">
        <f>VLOOKUP(B130,Employment!$B:$E,4,FALSE)</f>
        <v>0.105</v>
      </c>
      <c r="U130" s="33" t="s">
        <v>945</v>
      </c>
      <c r="V130" s="33" t="s">
        <v>945</v>
      </c>
      <c r="W130" s="21" t="str">
        <f>VLOOKUP(B130,'Median Income'!$B:$E,4,FALSE)</f>
        <v>-</v>
      </c>
      <c r="X130" s="1">
        <f>VLOOKUP(B130,'Foreign Born'!$A:$E,5,FALSE)</f>
        <v>0.23846849562858005</v>
      </c>
      <c r="Y130">
        <f>VLOOKUP($B130,'Place of Foreign Born'!$B:$AG,3,FALSE)</f>
        <v>791</v>
      </c>
      <c r="Z130">
        <f>VLOOKUP($B130,'Place of Foreign Born'!$B:$AG,4,FALSE)</f>
        <v>51</v>
      </c>
      <c r="AA130">
        <f>VLOOKUP($B130,'Place of Foreign Born'!$B:$AG,5,FALSE)</f>
        <v>19</v>
      </c>
      <c r="AB130">
        <f>VLOOKUP($B130,'Place of Foreign Born'!$B:$AG,6,FALSE)</f>
        <v>0</v>
      </c>
      <c r="AC130">
        <f>VLOOKUP($B130,'Place of Foreign Born'!$B:$AG,7,FALSE)</f>
        <v>0</v>
      </c>
      <c r="AD130">
        <f>VLOOKUP($B130,'Place of Foreign Born'!$B:$AG,8,FALSE)</f>
        <v>32</v>
      </c>
      <c r="AE130">
        <f>VLOOKUP($B130,'Place of Foreign Born'!$B:$AG,9,FALSE)</f>
        <v>0</v>
      </c>
      <c r="AF130" s="1">
        <f t="shared" si="19"/>
        <v>6.447534766118837E-2</v>
      </c>
      <c r="AG130">
        <f>VLOOKUP($B130,'Place of Foreign Born'!$B:$AG,10,FALSE)</f>
        <v>519</v>
      </c>
      <c r="AH130">
        <f>VLOOKUP($B130,'Place of Foreign Born'!$B:$AG,11,FALSE)</f>
        <v>305</v>
      </c>
      <c r="AI130">
        <f>VLOOKUP($B130,'Place of Foreign Born'!$B:$AG,12,FALSE)</f>
        <v>139</v>
      </c>
      <c r="AJ130">
        <f>VLOOKUP($B130,'Place of Foreign Born'!$B:$AG,13,FALSE)</f>
        <v>49</v>
      </c>
      <c r="AK130">
        <f>VLOOKUP($B130,'Place of Foreign Born'!$B:$AG,14,FALSE)</f>
        <v>26</v>
      </c>
      <c r="AL130">
        <f>VLOOKUP($B130,'Place of Foreign Born'!$B:$AG,15,FALSE)</f>
        <v>0</v>
      </c>
      <c r="AM130" s="1">
        <f t="shared" si="20"/>
        <v>0.65613147914032866</v>
      </c>
      <c r="AN130">
        <f>VLOOKUP($B130,'Place of Foreign Born'!$B:$AG,16,FALSE)</f>
        <v>66</v>
      </c>
      <c r="AO130">
        <f>VLOOKUP($B130,'Place of Foreign Born'!$B:$AG,17,FALSE)</f>
        <v>0</v>
      </c>
      <c r="AP130">
        <f>VLOOKUP($B130,'Place of Foreign Born'!$B:$AG,18,FALSE)</f>
        <v>0</v>
      </c>
      <c r="AQ130">
        <f>VLOOKUP($B130,'Place of Foreign Born'!$B:$AG,19,FALSE)</f>
        <v>0</v>
      </c>
      <c r="AR130">
        <f>VLOOKUP($B130,'Place of Foreign Born'!$B:$AG,20,FALSE)</f>
        <v>0</v>
      </c>
      <c r="AS130">
        <f>VLOOKUP($B130,'Place of Foreign Born'!$B:$AG,21,FALSE)</f>
        <v>6</v>
      </c>
      <c r="AT130">
        <f>VLOOKUP($B130,'Place of Foreign Born'!$B:$AG,22,FALSE)</f>
        <v>60</v>
      </c>
      <c r="AU130" s="1">
        <f t="shared" si="21"/>
        <v>8.3438685208596708E-2</v>
      </c>
      <c r="AV130">
        <f>VLOOKUP($B130,'Place of Foreign Born'!$B:$AG,23,FALSE)</f>
        <v>5</v>
      </c>
      <c r="AW130">
        <f>VLOOKUP($B130,'Place of Foreign Born'!$B:$AG,24,FALSE)</f>
        <v>5</v>
      </c>
      <c r="AX130">
        <f>VLOOKUP($B130,'Place of Foreign Born'!$B:$AG,25,FALSE)</f>
        <v>0</v>
      </c>
      <c r="AY130">
        <f>VLOOKUP($B130,'Place of Foreign Born'!$B:$AG,26,FALSE)</f>
        <v>0</v>
      </c>
      <c r="AZ130" s="1">
        <f t="shared" si="22"/>
        <v>6.321112515802781E-3</v>
      </c>
      <c r="BA130">
        <f>VLOOKUP($B130,'Place of Foreign Born'!$B:$AG,27,FALSE)</f>
        <v>150</v>
      </c>
      <c r="BB130">
        <f>VLOOKUP($B130,'Place of Foreign Born'!$B:$AG,28,FALSE)</f>
        <v>140</v>
      </c>
      <c r="BC130">
        <f>VLOOKUP($B130,'Place of Foreign Born'!$B:$AG,29,FALSE)</f>
        <v>76</v>
      </c>
      <c r="BD130">
        <f>VLOOKUP($B130,'Place of Foreign Born'!$B:$AG,30,FALSE)</f>
        <v>0</v>
      </c>
      <c r="BE130">
        <f>VLOOKUP($B130,'Place of Foreign Born'!$B:$AG,31,FALSE)</f>
        <v>64</v>
      </c>
      <c r="BF130">
        <f>VLOOKUP($B130,'Place of Foreign Born'!$B:$AG,32,FALSE)</f>
        <v>10</v>
      </c>
      <c r="BG130" s="1">
        <f t="shared" si="23"/>
        <v>0.18963337547408343</v>
      </c>
    </row>
    <row r="131" spans="1:59" x14ac:dyDescent="0.25">
      <c r="A131" t="str">
        <f>VLOOKUP(B131,'List of ZIP Codes'!$A:$C,2,FALSE)</f>
        <v>Suffolk</v>
      </c>
      <c r="B131">
        <v>11795</v>
      </c>
      <c r="C131">
        <f>VLOOKUP(B131,'Total Population'!$B:$D,3,FALSE)</f>
        <v>25536</v>
      </c>
      <c r="D131" s="1">
        <f>VLOOKUP(B131,Race!$B:$Q,5,FALSE)</f>
        <v>0.96127036340852134</v>
      </c>
      <c r="E131" s="1">
        <f>VLOOKUP(B131,Race!$B:$Q,7,FALSE)</f>
        <v>1.0964912280701754E-3</v>
      </c>
      <c r="F131" s="1">
        <f>VLOOKUP(B131,Race!$B:$Q,9,FALSE)</f>
        <v>3.9160401002506263E-4</v>
      </c>
      <c r="G131" s="1">
        <f>VLOOKUP(B131,Race!$B:$Q,11,FALSE)</f>
        <v>1.488095238095238E-2</v>
      </c>
      <c r="H131" s="1">
        <f>VLOOKUP(B131,Race!$B:$Q,13,FALSE)</f>
        <v>0</v>
      </c>
      <c r="I131" s="1">
        <f>VLOOKUP(B131,Race!$B:$Q,16,FALSE)</f>
        <v>2.2360588972431077E-2</v>
      </c>
      <c r="J131" s="27">
        <f>VLOOKUP(B131,Ethnicity!$B:$H,5,FALSE)</f>
        <v>0.9336231203007519</v>
      </c>
      <c r="K131" s="1">
        <f>VLOOKUP(B131,Ethnicity!$B:$H,7,FALSE)</f>
        <v>6.6376879699248117E-2</v>
      </c>
      <c r="L131" s="44">
        <f>VLOOKUP($B131,'Median Age'!$B:$F,3,FALSE)</f>
        <v>42.5</v>
      </c>
      <c r="M131" s="44">
        <f>VLOOKUP($B131,'Median Age'!$B:$F,4,FALSE)</f>
        <v>41.5</v>
      </c>
      <c r="N131" s="44">
        <f>VLOOKUP($B131,'Median Age'!$B:$F,5,FALSE)</f>
        <v>43.2</v>
      </c>
      <c r="O131" s="1">
        <f>VLOOKUP($B131,Education!$B:$F,3,FALSE)</f>
        <v>0.93500000000000005</v>
      </c>
      <c r="P131" s="1">
        <f>VLOOKUP($B131,Education!$B:$F,4,FALSE)</f>
        <v>6.4999999999999947E-2</v>
      </c>
      <c r="Q131" s="1">
        <f>(VLOOKUP(B131,Language!$B:$E,4,FALSE)/VLOOKUP(B131,Language!$B:$E,3,FALSE))</f>
        <v>0.91413164286008319</v>
      </c>
      <c r="R131" t="str">
        <f>VLOOKUP(B131,Language!$AT:$AV,3,FALSE)</f>
        <v>Spanish or Spanish Creole</v>
      </c>
      <c r="S131" s="27">
        <f t="shared" si="18"/>
        <v>8.5868357139916807E-2</v>
      </c>
      <c r="T131" s="33">
        <f>VLOOKUP(B131,Employment!$B:$E,4,FALSE)</f>
        <v>5.7000000000000002E-2</v>
      </c>
      <c r="U131" s="33">
        <f>VLOOKUP(B131,Poverty!$B:$E,4,FALSE)</f>
        <v>3.7999999999999999E-2</v>
      </c>
      <c r="V131" s="33">
        <f>VLOOKUP(B131,'Public Assistance'!$B:$F,5,FALSE)</f>
        <v>1.6042780748663103E-2</v>
      </c>
      <c r="W131" s="21">
        <f>VLOOKUP(B131,'Median Income'!$B:$E,4,FALSE)</f>
        <v>106172</v>
      </c>
      <c r="X131" s="1">
        <f>VLOOKUP(B131,'Foreign Born'!$A:$E,5,FALSE)</f>
        <v>5.0281954887218046E-2</v>
      </c>
      <c r="Y131">
        <f>VLOOKUP($B131,'Place of Foreign Born'!$B:$AG,3,FALSE)</f>
        <v>1284</v>
      </c>
      <c r="Z131">
        <f>VLOOKUP($B131,'Place of Foreign Born'!$B:$AG,4,FALSE)</f>
        <v>571</v>
      </c>
      <c r="AA131">
        <f>VLOOKUP($B131,'Place of Foreign Born'!$B:$AG,5,FALSE)</f>
        <v>156</v>
      </c>
      <c r="AB131">
        <f>VLOOKUP($B131,'Place of Foreign Born'!$B:$AG,6,FALSE)</f>
        <v>69</v>
      </c>
      <c r="AC131">
        <f>VLOOKUP($B131,'Place of Foreign Born'!$B:$AG,7,FALSE)</f>
        <v>187</v>
      </c>
      <c r="AD131">
        <f>VLOOKUP($B131,'Place of Foreign Born'!$B:$AG,8,FALSE)</f>
        <v>159</v>
      </c>
      <c r="AE131">
        <f>VLOOKUP($B131,'Place of Foreign Born'!$B:$AG,9,FALSE)</f>
        <v>0</v>
      </c>
      <c r="AF131" s="1">
        <f t="shared" si="19"/>
        <v>0.44470404984423678</v>
      </c>
      <c r="AG131">
        <f>VLOOKUP($B131,'Place of Foreign Born'!$B:$AG,10,FALSE)</f>
        <v>380</v>
      </c>
      <c r="AH131">
        <f>VLOOKUP($B131,'Place of Foreign Born'!$B:$AG,11,FALSE)</f>
        <v>90</v>
      </c>
      <c r="AI131">
        <f>VLOOKUP($B131,'Place of Foreign Born'!$B:$AG,12,FALSE)</f>
        <v>188</v>
      </c>
      <c r="AJ131">
        <f>VLOOKUP($B131,'Place of Foreign Born'!$B:$AG,13,FALSE)</f>
        <v>49</v>
      </c>
      <c r="AK131">
        <f>VLOOKUP($B131,'Place of Foreign Born'!$B:$AG,14,FALSE)</f>
        <v>53</v>
      </c>
      <c r="AL131">
        <f>VLOOKUP($B131,'Place of Foreign Born'!$B:$AG,15,FALSE)</f>
        <v>0</v>
      </c>
      <c r="AM131" s="1">
        <f t="shared" si="20"/>
        <v>0.29595015576323985</v>
      </c>
      <c r="AN131">
        <f>VLOOKUP($B131,'Place of Foreign Born'!$B:$AG,16,FALSE)</f>
        <v>33</v>
      </c>
      <c r="AO131">
        <f>VLOOKUP($B131,'Place of Foreign Born'!$B:$AG,17,FALSE)</f>
        <v>0</v>
      </c>
      <c r="AP131">
        <f>VLOOKUP($B131,'Place of Foreign Born'!$B:$AG,18,FALSE)</f>
        <v>0</v>
      </c>
      <c r="AQ131">
        <f>VLOOKUP($B131,'Place of Foreign Born'!$B:$AG,19,FALSE)</f>
        <v>19</v>
      </c>
      <c r="AR131">
        <f>VLOOKUP($B131,'Place of Foreign Born'!$B:$AG,20,FALSE)</f>
        <v>12</v>
      </c>
      <c r="AS131">
        <f>VLOOKUP($B131,'Place of Foreign Born'!$B:$AG,21,FALSE)</f>
        <v>2</v>
      </c>
      <c r="AT131">
        <f>VLOOKUP($B131,'Place of Foreign Born'!$B:$AG,22,FALSE)</f>
        <v>0</v>
      </c>
      <c r="AU131" s="1">
        <f t="shared" si="21"/>
        <v>2.5700934579439252E-2</v>
      </c>
      <c r="AV131">
        <f>VLOOKUP($B131,'Place of Foreign Born'!$B:$AG,23,FALSE)</f>
        <v>8</v>
      </c>
      <c r="AW131">
        <f>VLOOKUP($B131,'Place of Foreign Born'!$B:$AG,24,FALSE)</f>
        <v>8</v>
      </c>
      <c r="AX131">
        <f>VLOOKUP($B131,'Place of Foreign Born'!$B:$AG,25,FALSE)</f>
        <v>0</v>
      </c>
      <c r="AY131">
        <f>VLOOKUP($B131,'Place of Foreign Born'!$B:$AG,26,FALSE)</f>
        <v>0</v>
      </c>
      <c r="AZ131" s="1">
        <f t="shared" si="22"/>
        <v>6.2305295950155761E-3</v>
      </c>
      <c r="BA131">
        <f>VLOOKUP($B131,'Place of Foreign Born'!$B:$AG,27,FALSE)</f>
        <v>292</v>
      </c>
      <c r="BB131">
        <f>VLOOKUP($B131,'Place of Foreign Born'!$B:$AG,28,FALSE)</f>
        <v>275</v>
      </c>
      <c r="BC131">
        <f>VLOOKUP($B131,'Place of Foreign Born'!$B:$AG,29,FALSE)</f>
        <v>84</v>
      </c>
      <c r="BD131">
        <f>VLOOKUP($B131,'Place of Foreign Born'!$B:$AG,30,FALSE)</f>
        <v>94</v>
      </c>
      <c r="BE131">
        <f>VLOOKUP($B131,'Place of Foreign Born'!$B:$AG,31,FALSE)</f>
        <v>97</v>
      </c>
      <c r="BF131">
        <f>VLOOKUP($B131,'Place of Foreign Born'!$B:$AG,32,FALSE)</f>
        <v>17</v>
      </c>
      <c r="BG131" s="1">
        <f t="shared" si="23"/>
        <v>0.22741433021806853</v>
      </c>
    </row>
    <row r="132" spans="1:59" x14ac:dyDescent="0.25">
      <c r="A132" t="str">
        <f>VLOOKUP(B132,'List of ZIP Codes'!$A:$C,2,FALSE)</f>
        <v>Suffolk</v>
      </c>
      <c r="B132">
        <v>11796</v>
      </c>
      <c r="C132">
        <f>VLOOKUP(B132,'Total Population'!$B:$D,3,FALSE)</f>
        <v>4012</v>
      </c>
      <c r="D132" s="1">
        <f>VLOOKUP(B132,Race!$B:$Q,5,FALSE)</f>
        <v>0.97133599202392817</v>
      </c>
      <c r="E132" s="1">
        <f>VLOOKUP(B132,Race!$B:$Q,7,FALSE)</f>
        <v>3.7387836490528413E-3</v>
      </c>
      <c r="F132" s="1">
        <f>VLOOKUP(B132,Race!$B:$Q,9,FALSE)</f>
        <v>0</v>
      </c>
      <c r="G132" s="1">
        <f>VLOOKUP(B132,Race!$B:$Q,11,FALSE)</f>
        <v>6.7298105682951142E-3</v>
      </c>
      <c r="H132" s="1">
        <f>VLOOKUP(B132,Race!$B:$Q,13,FALSE)</f>
        <v>0</v>
      </c>
      <c r="I132" s="1">
        <f>VLOOKUP(B132,Race!$B:$Q,16,FALSE)</f>
        <v>1.8195413758723827E-2</v>
      </c>
      <c r="J132" s="27">
        <f>VLOOKUP(B132,Ethnicity!$B:$H,5,FALSE)</f>
        <v>0.94790628115653042</v>
      </c>
      <c r="K132" s="1">
        <f>VLOOKUP(B132,Ethnicity!$B:$H,7,FALSE)</f>
        <v>5.209371884346959E-2</v>
      </c>
      <c r="L132" s="44">
        <f>VLOOKUP($B132,'Median Age'!$B:$F,3,FALSE)</f>
        <v>45</v>
      </c>
      <c r="M132" s="44">
        <f>VLOOKUP($B132,'Median Age'!$B:$F,4,FALSE)</f>
        <v>44.5</v>
      </c>
      <c r="N132" s="44">
        <f>VLOOKUP($B132,'Median Age'!$B:$F,5,FALSE)</f>
        <v>45.5</v>
      </c>
      <c r="O132" s="1">
        <f>VLOOKUP($B132,Education!$B:$F,3,FALSE)</f>
        <v>0.92700000000000005</v>
      </c>
      <c r="P132" s="1">
        <f>VLOOKUP($B132,Education!$B:$F,4,FALSE)</f>
        <v>7.2999999999999954E-2</v>
      </c>
      <c r="Q132" s="1">
        <f>(VLOOKUP(B132,Language!$B:$E,4,FALSE)/VLOOKUP(B132,Language!$B:$E,3,FALSE))</f>
        <v>0.94059146820204131</v>
      </c>
      <c r="R132" t="str">
        <f>VLOOKUP(B132,Language!$AT:$AV,3,FALSE)</f>
        <v>Spanish or Spanish Creole</v>
      </c>
      <c r="S132" s="27">
        <f t="shared" si="18"/>
        <v>5.9408531797958686E-2</v>
      </c>
      <c r="T132" s="33">
        <f>VLOOKUP(B132,Employment!$B:$E,4,FALSE)</f>
        <v>0.121</v>
      </c>
      <c r="U132" s="33">
        <f>VLOOKUP(B132,Poverty!$B:$E,4,FALSE)</f>
        <v>2.1000000000000001E-2</v>
      </c>
      <c r="V132" s="33">
        <f>VLOOKUP(B132,'Public Assistance'!$B:$F,5,FALSE)</f>
        <v>4.7581284694686754E-2</v>
      </c>
      <c r="W132" s="21">
        <f>VLOOKUP(B132,'Median Income'!$B:$E,4,FALSE)</f>
        <v>96840</v>
      </c>
      <c r="X132" s="1">
        <f>VLOOKUP(B132,'Foreign Born'!$A:$E,5,FALSE)</f>
        <v>2.6919242273180457E-2</v>
      </c>
      <c r="Y132">
        <f>VLOOKUP($B132,'Place of Foreign Born'!$B:$AG,3,FALSE)</f>
        <v>108</v>
      </c>
      <c r="Z132">
        <f>VLOOKUP($B132,'Place of Foreign Born'!$B:$AG,4,FALSE)</f>
        <v>39</v>
      </c>
      <c r="AA132">
        <f>VLOOKUP($B132,'Place of Foreign Born'!$B:$AG,5,FALSE)</f>
        <v>0</v>
      </c>
      <c r="AB132">
        <f>VLOOKUP($B132,'Place of Foreign Born'!$B:$AG,6,FALSE)</f>
        <v>25</v>
      </c>
      <c r="AC132">
        <f>VLOOKUP($B132,'Place of Foreign Born'!$B:$AG,7,FALSE)</f>
        <v>14</v>
      </c>
      <c r="AD132">
        <f>VLOOKUP($B132,'Place of Foreign Born'!$B:$AG,8,FALSE)</f>
        <v>0</v>
      </c>
      <c r="AE132">
        <f>VLOOKUP($B132,'Place of Foreign Born'!$B:$AG,9,FALSE)</f>
        <v>0</v>
      </c>
      <c r="AF132" s="1">
        <f t="shared" si="19"/>
        <v>0.3611111111111111</v>
      </c>
      <c r="AG132">
        <f>VLOOKUP($B132,'Place of Foreign Born'!$B:$AG,10,FALSE)</f>
        <v>20</v>
      </c>
      <c r="AH132">
        <f>VLOOKUP($B132,'Place of Foreign Born'!$B:$AG,11,FALSE)</f>
        <v>0</v>
      </c>
      <c r="AI132">
        <f>VLOOKUP($B132,'Place of Foreign Born'!$B:$AG,12,FALSE)</f>
        <v>0</v>
      </c>
      <c r="AJ132">
        <f>VLOOKUP($B132,'Place of Foreign Born'!$B:$AG,13,FALSE)</f>
        <v>20</v>
      </c>
      <c r="AK132">
        <f>VLOOKUP($B132,'Place of Foreign Born'!$B:$AG,14,FALSE)</f>
        <v>0</v>
      </c>
      <c r="AL132">
        <f>VLOOKUP($B132,'Place of Foreign Born'!$B:$AG,15,FALSE)</f>
        <v>0</v>
      </c>
      <c r="AM132" s="1">
        <f t="shared" si="20"/>
        <v>0.18518518518518517</v>
      </c>
      <c r="AN132">
        <f>VLOOKUP($B132,'Place of Foreign Born'!$B:$AG,16,FALSE)</f>
        <v>0</v>
      </c>
      <c r="AO132">
        <f>VLOOKUP($B132,'Place of Foreign Born'!$B:$AG,17,FALSE)</f>
        <v>0</v>
      </c>
      <c r="AP132">
        <f>VLOOKUP($B132,'Place of Foreign Born'!$B:$AG,18,FALSE)</f>
        <v>0</v>
      </c>
      <c r="AQ132">
        <f>VLOOKUP($B132,'Place of Foreign Born'!$B:$AG,19,FALSE)</f>
        <v>0</v>
      </c>
      <c r="AR132">
        <f>VLOOKUP($B132,'Place of Foreign Born'!$B:$AG,20,FALSE)</f>
        <v>0</v>
      </c>
      <c r="AS132">
        <f>VLOOKUP($B132,'Place of Foreign Born'!$B:$AG,21,FALSE)</f>
        <v>0</v>
      </c>
      <c r="AT132">
        <f>VLOOKUP($B132,'Place of Foreign Born'!$B:$AG,22,FALSE)</f>
        <v>0</v>
      </c>
      <c r="AU132" s="1">
        <f t="shared" si="21"/>
        <v>0</v>
      </c>
      <c r="AV132">
        <f>VLOOKUP($B132,'Place of Foreign Born'!$B:$AG,23,FALSE)</f>
        <v>0</v>
      </c>
      <c r="AW132">
        <f>VLOOKUP($B132,'Place of Foreign Born'!$B:$AG,24,FALSE)</f>
        <v>0</v>
      </c>
      <c r="AX132">
        <f>VLOOKUP($B132,'Place of Foreign Born'!$B:$AG,25,FALSE)</f>
        <v>0</v>
      </c>
      <c r="AY132">
        <f>VLOOKUP($B132,'Place of Foreign Born'!$B:$AG,26,FALSE)</f>
        <v>0</v>
      </c>
      <c r="AZ132" s="1">
        <f t="shared" si="22"/>
        <v>0</v>
      </c>
      <c r="BA132">
        <f>VLOOKUP($B132,'Place of Foreign Born'!$B:$AG,27,FALSE)</f>
        <v>49</v>
      </c>
      <c r="BB132">
        <f>VLOOKUP($B132,'Place of Foreign Born'!$B:$AG,28,FALSE)</f>
        <v>49</v>
      </c>
      <c r="BC132">
        <f>VLOOKUP($B132,'Place of Foreign Born'!$B:$AG,29,FALSE)</f>
        <v>8</v>
      </c>
      <c r="BD132">
        <f>VLOOKUP($B132,'Place of Foreign Born'!$B:$AG,30,FALSE)</f>
        <v>14</v>
      </c>
      <c r="BE132">
        <f>VLOOKUP($B132,'Place of Foreign Born'!$B:$AG,31,FALSE)</f>
        <v>27</v>
      </c>
      <c r="BF132">
        <f>VLOOKUP($B132,'Place of Foreign Born'!$B:$AG,32,FALSE)</f>
        <v>0</v>
      </c>
      <c r="BG132" s="1">
        <f t="shared" si="23"/>
        <v>0.45370370370370372</v>
      </c>
    </row>
    <row r="133" spans="1:59" x14ac:dyDescent="0.25">
      <c r="A133" t="str">
        <f>VLOOKUP(B133,'List of ZIP Codes'!$A:$C,2,FALSE)</f>
        <v>Nassau</v>
      </c>
      <c r="B133">
        <v>11797</v>
      </c>
      <c r="C133">
        <f>VLOOKUP(B133,'Total Population'!$B:$D,3,FALSE)</f>
        <v>8645</v>
      </c>
      <c r="D133" s="1">
        <f>VLOOKUP(B133,Race!$B:$Q,5,FALSE)</f>
        <v>0.87530364372469638</v>
      </c>
      <c r="E133" s="1">
        <f>VLOOKUP(B133,Race!$B:$Q,7,FALSE)</f>
        <v>2.4175824175824177E-2</v>
      </c>
      <c r="F133" s="1">
        <f>VLOOKUP(B133,Race!$B:$Q,9,FALSE)</f>
        <v>0</v>
      </c>
      <c r="G133" s="1">
        <f>VLOOKUP(B133,Race!$B:$Q,11,FALSE)</f>
        <v>8.7565066512434939E-2</v>
      </c>
      <c r="H133" s="1">
        <f>VLOOKUP(B133,Race!$B:$Q,13,FALSE)</f>
        <v>0</v>
      </c>
      <c r="I133" s="1">
        <f>VLOOKUP(B133,Race!$B:$Q,16,FALSE)</f>
        <v>1.2955465587044534E-2</v>
      </c>
      <c r="J133" s="27">
        <f>VLOOKUP(B133,Ethnicity!$B:$H,5,FALSE)</f>
        <v>0.98207056101792944</v>
      </c>
      <c r="K133" s="1">
        <f>VLOOKUP(B133,Ethnicity!$B:$H,7,FALSE)</f>
        <v>1.7929438982070563E-2</v>
      </c>
      <c r="L133" s="44">
        <f>VLOOKUP($B133,'Median Age'!$B:$F,3,FALSE)</f>
        <v>51.4</v>
      </c>
      <c r="M133" s="44">
        <f>VLOOKUP($B133,'Median Age'!$B:$F,4,FALSE)</f>
        <v>49.9</v>
      </c>
      <c r="N133" s="44">
        <f>VLOOKUP($B133,'Median Age'!$B:$F,5,FALSE)</f>
        <v>52.7</v>
      </c>
      <c r="O133" s="1">
        <f>VLOOKUP($B133,Education!$B:$F,3,FALSE)</f>
        <v>0.95</v>
      </c>
      <c r="P133" s="1">
        <f>VLOOKUP($B133,Education!$B:$F,4,FALSE)</f>
        <v>5.0000000000000044E-2</v>
      </c>
      <c r="Q133" s="1">
        <f>(VLOOKUP(B133,Language!$B:$E,4,FALSE)/VLOOKUP(B133,Language!$B:$E,3,FALSE))</f>
        <v>0.8179723502304147</v>
      </c>
      <c r="R133" t="str">
        <f>VLOOKUP(B133,Language!$AT:$AV,3,FALSE)</f>
        <v>Chinese</v>
      </c>
      <c r="S133" s="27">
        <f t="shared" si="18"/>
        <v>0.1820276497695853</v>
      </c>
      <c r="T133" s="33">
        <f>VLOOKUP(B133,Employment!$B:$E,4,FALSE)</f>
        <v>3.4000000000000002E-2</v>
      </c>
      <c r="U133" s="33">
        <f>VLOOKUP(B133,Poverty!$B:$E,4,FALSE)</f>
        <v>3.4000000000000002E-2</v>
      </c>
      <c r="V133" s="33">
        <f>VLOOKUP(B133,'Public Assistance'!$B:$F,5,FALSE)</f>
        <v>6.5487884741322853E-3</v>
      </c>
      <c r="W133" s="21">
        <f>VLOOKUP(B133,'Median Income'!$B:$E,4,FALSE)</f>
        <v>158023</v>
      </c>
      <c r="X133" s="1">
        <f>VLOOKUP(B133,'Foreign Born'!$A:$E,5,FALSE)</f>
        <v>0.15303643724696356</v>
      </c>
      <c r="Y133">
        <f>VLOOKUP($B133,'Place of Foreign Born'!$B:$AG,3,FALSE)</f>
        <v>1323</v>
      </c>
      <c r="Z133">
        <f>VLOOKUP($B133,'Place of Foreign Born'!$B:$AG,4,FALSE)</f>
        <v>365</v>
      </c>
      <c r="AA133">
        <f>VLOOKUP($B133,'Place of Foreign Born'!$B:$AG,5,FALSE)</f>
        <v>54</v>
      </c>
      <c r="AB133">
        <f>VLOOKUP($B133,'Place of Foreign Born'!$B:$AG,6,FALSE)</f>
        <v>73</v>
      </c>
      <c r="AC133">
        <f>VLOOKUP($B133,'Place of Foreign Born'!$B:$AG,7,FALSE)</f>
        <v>112</v>
      </c>
      <c r="AD133">
        <f>VLOOKUP($B133,'Place of Foreign Born'!$B:$AG,8,FALSE)</f>
        <v>126</v>
      </c>
      <c r="AE133">
        <f>VLOOKUP($B133,'Place of Foreign Born'!$B:$AG,9,FALSE)</f>
        <v>0</v>
      </c>
      <c r="AF133" s="1">
        <f t="shared" si="19"/>
        <v>0.27588813303099019</v>
      </c>
      <c r="AG133">
        <f>VLOOKUP($B133,'Place of Foreign Born'!$B:$AG,10,FALSE)</f>
        <v>800</v>
      </c>
      <c r="AH133">
        <f>VLOOKUP($B133,'Place of Foreign Born'!$B:$AG,11,FALSE)</f>
        <v>279</v>
      </c>
      <c r="AI133">
        <f>VLOOKUP($B133,'Place of Foreign Born'!$B:$AG,12,FALSE)</f>
        <v>315</v>
      </c>
      <c r="AJ133">
        <f>VLOOKUP($B133,'Place of Foreign Born'!$B:$AG,13,FALSE)</f>
        <v>46</v>
      </c>
      <c r="AK133">
        <f>VLOOKUP($B133,'Place of Foreign Born'!$B:$AG,14,FALSE)</f>
        <v>160</v>
      </c>
      <c r="AL133">
        <f>VLOOKUP($B133,'Place of Foreign Born'!$B:$AG,15,FALSE)</f>
        <v>0</v>
      </c>
      <c r="AM133" s="1">
        <f t="shared" si="20"/>
        <v>0.60468631897203329</v>
      </c>
      <c r="AN133">
        <f>VLOOKUP($B133,'Place of Foreign Born'!$B:$AG,16,FALSE)</f>
        <v>48</v>
      </c>
      <c r="AO133">
        <f>VLOOKUP($B133,'Place of Foreign Born'!$B:$AG,17,FALSE)</f>
        <v>0</v>
      </c>
      <c r="AP133">
        <f>VLOOKUP($B133,'Place of Foreign Born'!$B:$AG,18,FALSE)</f>
        <v>0</v>
      </c>
      <c r="AQ133">
        <f>VLOOKUP($B133,'Place of Foreign Born'!$B:$AG,19,FALSE)</f>
        <v>48</v>
      </c>
      <c r="AR133">
        <f>VLOOKUP($B133,'Place of Foreign Born'!$B:$AG,20,FALSE)</f>
        <v>0</v>
      </c>
      <c r="AS133">
        <f>VLOOKUP($B133,'Place of Foreign Born'!$B:$AG,21,FALSE)</f>
        <v>0</v>
      </c>
      <c r="AT133">
        <f>VLOOKUP($B133,'Place of Foreign Born'!$B:$AG,22,FALSE)</f>
        <v>0</v>
      </c>
      <c r="AU133" s="1">
        <f t="shared" si="21"/>
        <v>3.6281179138321996E-2</v>
      </c>
      <c r="AV133">
        <f>VLOOKUP($B133,'Place of Foreign Born'!$B:$AG,23,FALSE)</f>
        <v>0</v>
      </c>
      <c r="AW133">
        <f>VLOOKUP($B133,'Place of Foreign Born'!$B:$AG,24,FALSE)</f>
        <v>0</v>
      </c>
      <c r="AX133">
        <f>VLOOKUP($B133,'Place of Foreign Born'!$B:$AG,25,FALSE)</f>
        <v>0</v>
      </c>
      <c r="AY133">
        <f>VLOOKUP($B133,'Place of Foreign Born'!$B:$AG,26,FALSE)</f>
        <v>0</v>
      </c>
      <c r="AZ133" s="1">
        <f t="shared" si="22"/>
        <v>0</v>
      </c>
      <c r="BA133">
        <f>VLOOKUP($B133,'Place of Foreign Born'!$B:$AG,27,FALSE)</f>
        <v>110</v>
      </c>
      <c r="BB133">
        <f>VLOOKUP($B133,'Place of Foreign Born'!$B:$AG,28,FALSE)</f>
        <v>84</v>
      </c>
      <c r="BC133">
        <f>VLOOKUP($B133,'Place of Foreign Born'!$B:$AG,29,FALSE)</f>
        <v>54</v>
      </c>
      <c r="BD133">
        <f>VLOOKUP($B133,'Place of Foreign Born'!$B:$AG,30,FALSE)</f>
        <v>17</v>
      </c>
      <c r="BE133">
        <f>VLOOKUP($B133,'Place of Foreign Born'!$B:$AG,31,FALSE)</f>
        <v>13</v>
      </c>
      <c r="BF133">
        <f>VLOOKUP($B133,'Place of Foreign Born'!$B:$AG,32,FALSE)</f>
        <v>26</v>
      </c>
      <c r="BG133" s="1">
        <f t="shared" si="23"/>
        <v>8.3144368858654574E-2</v>
      </c>
    </row>
    <row r="134" spans="1:59" x14ac:dyDescent="0.25">
      <c r="A134" t="str">
        <f>VLOOKUP(B134,'List of ZIP Codes'!$A:$C,2,FALSE)</f>
        <v>Suffolk</v>
      </c>
      <c r="B134">
        <v>11798</v>
      </c>
      <c r="C134">
        <f>VLOOKUP(B134,'Total Population'!$B:$D,3,FALSE)</f>
        <v>15362</v>
      </c>
      <c r="D134" s="1">
        <f>VLOOKUP(B134,Race!$B:$Q,5,FALSE)</f>
        <v>0.16462700169248795</v>
      </c>
      <c r="E134" s="1">
        <f>VLOOKUP(B134,Race!$B:$Q,7,FALSE)</f>
        <v>0.67679989584689493</v>
      </c>
      <c r="F134" s="1">
        <f>VLOOKUP(B134,Race!$B:$Q,9,FALSE)</f>
        <v>4.2312198932430677E-3</v>
      </c>
      <c r="G134" s="1">
        <f>VLOOKUP(B134,Race!$B:$Q,11,FALSE)</f>
        <v>1.4776721781018097E-2</v>
      </c>
      <c r="H134" s="1">
        <f>VLOOKUP(B134,Race!$B:$Q,13,FALSE)</f>
        <v>0</v>
      </c>
      <c r="I134" s="1">
        <f>VLOOKUP(B134,Race!$B:$Q,16,FALSE)</f>
        <v>0.13956516078635595</v>
      </c>
      <c r="J134" s="27">
        <f>VLOOKUP(B134,Ethnicity!$B:$H,5,FALSE)</f>
        <v>0.77756802499674527</v>
      </c>
      <c r="K134" s="1">
        <f>VLOOKUP(B134,Ethnicity!$B:$H,7,FALSE)</f>
        <v>0.22243197500325479</v>
      </c>
      <c r="L134" s="44">
        <f>VLOOKUP($B134,'Median Age'!$B:$F,3,FALSE)</f>
        <v>32.700000000000003</v>
      </c>
      <c r="M134" s="44">
        <f>VLOOKUP($B134,'Median Age'!$B:$F,4,FALSE)</f>
        <v>32.299999999999997</v>
      </c>
      <c r="N134" s="44">
        <f>VLOOKUP($B134,'Median Age'!$B:$F,5,FALSE)</f>
        <v>33.4</v>
      </c>
      <c r="O134" s="1">
        <f>VLOOKUP($B134,Education!$B:$F,3,FALSE)</f>
        <v>0.80700000000000005</v>
      </c>
      <c r="P134" s="1">
        <f>VLOOKUP($B134,Education!$B:$F,4,FALSE)</f>
        <v>0.19299999999999995</v>
      </c>
      <c r="Q134" s="1">
        <f>(VLOOKUP(B134,Language!$B:$E,4,FALSE)/VLOOKUP(B134,Language!$B:$E,3,FALSE))</f>
        <v>0.72515473955073373</v>
      </c>
      <c r="R134" t="str">
        <f>VLOOKUP(B134,Language!$AT:$AV,3,FALSE)</f>
        <v>Spanish or Spanish Creole</v>
      </c>
      <c r="S134" s="27">
        <f t="shared" ref="S134:S165" si="24">1-Q134</f>
        <v>0.27484526044926627</v>
      </c>
      <c r="T134" s="33">
        <f>VLOOKUP(B134,Employment!$B:$E,4,FALSE)</f>
        <v>9.8000000000000004E-2</v>
      </c>
      <c r="U134" s="33">
        <f>VLOOKUP(B134,Poverty!$B:$E,4,FALSE)</f>
        <v>0.113</v>
      </c>
      <c r="V134" s="33">
        <f>VLOOKUP(B134,'Public Assistance'!$B:$F,5,FALSE)</f>
        <v>0.22912047302291205</v>
      </c>
      <c r="W134" s="21">
        <f>VLOOKUP(B134,'Median Income'!$B:$E,4,FALSE)</f>
        <v>73780</v>
      </c>
      <c r="X134" s="1">
        <f>VLOOKUP(B134,'Foreign Born'!$A:$E,5,FALSE)</f>
        <v>0.24996745215466737</v>
      </c>
      <c r="Y134">
        <f>VLOOKUP($B134,'Place of Foreign Born'!$B:$AG,3,FALSE)</f>
        <v>3840</v>
      </c>
      <c r="Z134">
        <f>VLOOKUP($B134,'Place of Foreign Born'!$B:$AG,4,FALSE)</f>
        <v>28</v>
      </c>
      <c r="AA134">
        <f>VLOOKUP($B134,'Place of Foreign Born'!$B:$AG,5,FALSE)</f>
        <v>0</v>
      </c>
      <c r="AB134">
        <f>VLOOKUP($B134,'Place of Foreign Born'!$B:$AG,6,FALSE)</f>
        <v>4</v>
      </c>
      <c r="AC134">
        <f>VLOOKUP($B134,'Place of Foreign Born'!$B:$AG,7,FALSE)</f>
        <v>24</v>
      </c>
      <c r="AD134">
        <f>VLOOKUP($B134,'Place of Foreign Born'!$B:$AG,8,FALSE)</f>
        <v>0</v>
      </c>
      <c r="AE134">
        <f>VLOOKUP($B134,'Place of Foreign Born'!$B:$AG,9,FALSE)</f>
        <v>0</v>
      </c>
      <c r="AF134" s="1">
        <f t="shared" ref="AF134:AF165" si="25">Z134/Y134</f>
        <v>7.2916666666666668E-3</v>
      </c>
      <c r="AG134">
        <f>VLOOKUP($B134,'Place of Foreign Born'!$B:$AG,10,FALSE)</f>
        <v>184</v>
      </c>
      <c r="AH134">
        <f>VLOOKUP($B134,'Place of Foreign Born'!$B:$AG,11,FALSE)</f>
        <v>18</v>
      </c>
      <c r="AI134">
        <f>VLOOKUP($B134,'Place of Foreign Born'!$B:$AG,12,FALSE)</f>
        <v>144</v>
      </c>
      <c r="AJ134">
        <f>VLOOKUP($B134,'Place of Foreign Born'!$B:$AG,13,FALSE)</f>
        <v>18</v>
      </c>
      <c r="AK134">
        <f>VLOOKUP($B134,'Place of Foreign Born'!$B:$AG,14,FALSE)</f>
        <v>0</v>
      </c>
      <c r="AL134">
        <f>VLOOKUP($B134,'Place of Foreign Born'!$B:$AG,15,FALSE)</f>
        <v>4</v>
      </c>
      <c r="AM134" s="1">
        <f t="shared" ref="AM134:AM165" si="26">AG134/Y134</f>
        <v>4.791666666666667E-2</v>
      </c>
      <c r="AN134">
        <f>VLOOKUP($B134,'Place of Foreign Born'!$B:$AG,16,FALSE)</f>
        <v>239</v>
      </c>
      <c r="AO134">
        <f>VLOOKUP($B134,'Place of Foreign Born'!$B:$AG,17,FALSE)</f>
        <v>15</v>
      </c>
      <c r="AP134">
        <f>VLOOKUP($B134,'Place of Foreign Born'!$B:$AG,18,FALSE)</f>
        <v>0</v>
      </c>
      <c r="AQ134">
        <f>VLOOKUP($B134,'Place of Foreign Born'!$B:$AG,19,FALSE)</f>
        <v>3</v>
      </c>
      <c r="AR134">
        <f>VLOOKUP($B134,'Place of Foreign Born'!$B:$AG,20,FALSE)</f>
        <v>0</v>
      </c>
      <c r="AS134">
        <f>VLOOKUP($B134,'Place of Foreign Born'!$B:$AG,21,FALSE)</f>
        <v>200</v>
      </c>
      <c r="AT134">
        <f>VLOOKUP($B134,'Place of Foreign Born'!$B:$AG,22,FALSE)</f>
        <v>21</v>
      </c>
      <c r="AU134" s="1">
        <f t="shared" ref="AU134:AU165" si="27">AN134/Y134</f>
        <v>6.2239583333333334E-2</v>
      </c>
      <c r="AV134">
        <f>VLOOKUP($B134,'Place of Foreign Born'!$B:$AG,23,FALSE)</f>
        <v>0</v>
      </c>
      <c r="AW134">
        <f>VLOOKUP($B134,'Place of Foreign Born'!$B:$AG,24,FALSE)</f>
        <v>0</v>
      </c>
      <c r="AX134">
        <f>VLOOKUP($B134,'Place of Foreign Born'!$B:$AG,25,FALSE)</f>
        <v>0</v>
      </c>
      <c r="AY134">
        <f>VLOOKUP($B134,'Place of Foreign Born'!$B:$AG,26,FALSE)</f>
        <v>0</v>
      </c>
      <c r="AZ134" s="1">
        <f t="shared" ref="AZ134:AZ165" si="28">AV134/Y134</f>
        <v>0</v>
      </c>
      <c r="BA134">
        <f>VLOOKUP($B134,'Place of Foreign Born'!$B:$AG,27,FALSE)</f>
        <v>3389</v>
      </c>
      <c r="BB134">
        <f>VLOOKUP($B134,'Place of Foreign Born'!$B:$AG,28,FALSE)</f>
        <v>3389</v>
      </c>
      <c r="BC134">
        <f>VLOOKUP($B134,'Place of Foreign Born'!$B:$AG,29,FALSE)</f>
        <v>1877</v>
      </c>
      <c r="BD134">
        <f>VLOOKUP($B134,'Place of Foreign Born'!$B:$AG,30,FALSE)</f>
        <v>1056</v>
      </c>
      <c r="BE134">
        <f>VLOOKUP($B134,'Place of Foreign Born'!$B:$AG,31,FALSE)</f>
        <v>456</v>
      </c>
      <c r="BF134">
        <f>VLOOKUP($B134,'Place of Foreign Born'!$B:$AG,32,FALSE)</f>
        <v>0</v>
      </c>
      <c r="BG134" s="1">
        <f t="shared" ref="BG134:BG165" si="29">BA134/Y134</f>
        <v>0.88255208333333335</v>
      </c>
    </row>
    <row r="135" spans="1:59" x14ac:dyDescent="0.25">
      <c r="A135" t="str">
        <f>VLOOKUP(B135,'List of ZIP Codes'!$A:$C,2,FALSE)</f>
        <v>Nassau</v>
      </c>
      <c r="B135">
        <v>11801</v>
      </c>
      <c r="C135">
        <f>VLOOKUP(B135,'Total Population'!$B:$D,3,FALSE)</f>
        <v>39805</v>
      </c>
      <c r="D135" s="1">
        <f>VLOOKUP(B135,Race!$B:$Q,5,FALSE)</f>
        <v>0.74372566260520034</v>
      </c>
      <c r="E135" s="1">
        <f>VLOOKUP(B135,Race!$B:$Q,7,FALSE)</f>
        <v>1.9168446175103632E-2</v>
      </c>
      <c r="F135" s="1">
        <f>VLOOKUP(B135,Race!$B:$Q,9,FALSE)</f>
        <v>1.281246074613742E-3</v>
      </c>
      <c r="G135" s="1">
        <f>VLOOKUP(B135,Race!$B:$Q,11,FALSE)</f>
        <v>0.18404723024745634</v>
      </c>
      <c r="H135" s="1">
        <f>VLOOKUP(B135,Race!$B:$Q,13,FALSE)</f>
        <v>2.7634719256374829E-4</v>
      </c>
      <c r="I135" s="1">
        <f>VLOOKUP(B135,Race!$B:$Q,16,FALSE)</f>
        <v>5.150106770506218E-2</v>
      </c>
      <c r="J135" s="27">
        <f>VLOOKUP(B135,Ethnicity!$B:$H,5,FALSE)</f>
        <v>0.86737847004145208</v>
      </c>
      <c r="K135" s="1">
        <f>VLOOKUP(B135,Ethnicity!$B:$H,7,FALSE)</f>
        <v>0.13262152995854792</v>
      </c>
      <c r="L135" s="44">
        <f>VLOOKUP($B135,'Median Age'!$B:$F,3,FALSE)</f>
        <v>42.8</v>
      </c>
      <c r="M135" s="44">
        <f>VLOOKUP($B135,'Median Age'!$B:$F,4,FALSE)</f>
        <v>41.9</v>
      </c>
      <c r="N135" s="44">
        <f>VLOOKUP($B135,'Median Age'!$B:$F,5,FALSE)</f>
        <v>43.9</v>
      </c>
      <c r="O135" s="1">
        <f>VLOOKUP($B135,Education!$B:$F,3,FALSE)</f>
        <v>0.91299999999999992</v>
      </c>
      <c r="P135" s="1">
        <f>VLOOKUP($B135,Education!$B:$F,4,FALSE)</f>
        <v>8.7000000000000077E-2</v>
      </c>
      <c r="Q135" s="1">
        <f>(VLOOKUP(B135,Language!$B:$E,4,FALSE)/VLOOKUP(B135,Language!$B:$E,3,FALSE))</f>
        <v>0.67044381491973559</v>
      </c>
      <c r="R135" t="str">
        <f>VLOOKUP(B135,Language!$AT:$AV,3,FALSE)</f>
        <v>Spanish or Spanish Creole</v>
      </c>
      <c r="S135" s="27">
        <f t="shared" si="24"/>
        <v>0.32955618508026441</v>
      </c>
      <c r="T135" s="33">
        <f>VLOOKUP(B135,Employment!$B:$E,4,FALSE)</f>
        <v>6.7000000000000004E-2</v>
      </c>
      <c r="U135" s="33">
        <f>VLOOKUP(B135,Poverty!$B:$E,4,FALSE)</f>
        <v>5.7000000000000002E-2</v>
      </c>
      <c r="V135" s="33">
        <f>VLOOKUP(B135,'Public Assistance'!$B:$F,5,FALSE)</f>
        <v>3.9227895392278951E-2</v>
      </c>
      <c r="W135" s="21">
        <f>VLOOKUP(B135,'Median Income'!$B:$E,4,FALSE)</f>
        <v>92595</v>
      </c>
      <c r="X135" s="1">
        <f>VLOOKUP(B135,'Foreign Born'!$A:$E,5,FALSE)</f>
        <v>0.25371184524557217</v>
      </c>
      <c r="Y135">
        <f>VLOOKUP($B135,'Place of Foreign Born'!$B:$AG,3,FALSE)</f>
        <v>10099</v>
      </c>
      <c r="Z135">
        <f>VLOOKUP($B135,'Place of Foreign Born'!$B:$AG,4,FALSE)</f>
        <v>1460</v>
      </c>
      <c r="AA135">
        <f>VLOOKUP($B135,'Place of Foreign Born'!$B:$AG,5,FALSE)</f>
        <v>323</v>
      </c>
      <c r="AB135">
        <f>VLOOKUP($B135,'Place of Foreign Born'!$B:$AG,6,FALSE)</f>
        <v>179</v>
      </c>
      <c r="AC135">
        <f>VLOOKUP($B135,'Place of Foreign Born'!$B:$AG,7,FALSE)</f>
        <v>480</v>
      </c>
      <c r="AD135">
        <f>VLOOKUP($B135,'Place of Foreign Born'!$B:$AG,8,FALSE)</f>
        <v>458</v>
      </c>
      <c r="AE135">
        <f>VLOOKUP($B135,'Place of Foreign Born'!$B:$AG,9,FALSE)</f>
        <v>20</v>
      </c>
      <c r="AF135" s="1">
        <f t="shared" si="25"/>
        <v>0.14456876918506784</v>
      </c>
      <c r="AG135">
        <f>VLOOKUP($B135,'Place of Foreign Born'!$B:$AG,10,FALSE)</f>
        <v>5732</v>
      </c>
      <c r="AH135">
        <f>VLOOKUP($B135,'Place of Foreign Born'!$B:$AG,11,FALSE)</f>
        <v>1017</v>
      </c>
      <c r="AI135">
        <f>VLOOKUP($B135,'Place of Foreign Born'!$B:$AG,12,FALSE)</f>
        <v>4057</v>
      </c>
      <c r="AJ135">
        <f>VLOOKUP($B135,'Place of Foreign Born'!$B:$AG,13,FALSE)</f>
        <v>533</v>
      </c>
      <c r="AK135">
        <f>VLOOKUP($B135,'Place of Foreign Born'!$B:$AG,14,FALSE)</f>
        <v>125</v>
      </c>
      <c r="AL135">
        <f>VLOOKUP($B135,'Place of Foreign Born'!$B:$AG,15,FALSE)</f>
        <v>0</v>
      </c>
      <c r="AM135" s="1">
        <f t="shared" si="26"/>
        <v>0.56758094860877317</v>
      </c>
      <c r="AN135">
        <f>VLOOKUP($B135,'Place of Foreign Born'!$B:$AG,16,FALSE)</f>
        <v>170</v>
      </c>
      <c r="AO135">
        <f>VLOOKUP($B135,'Place of Foreign Born'!$B:$AG,17,FALSE)</f>
        <v>11</v>
      </c>
      <c r="AP135">
        <f>VLOOKUP($B135,'Place of Foreign Born'!$B:$AG,18,FALSE)</f>
        <v>8</v>
      </c>
      <c r="AQ135">
        <f>VLOOKUP($B135,'Place of Foreign Born'!$B:$AG,19,FALSE)</f>
        <v>16</v>
      </c>
      <c r="AR135">
        <f>VLOOKUP($B135,'Place of Foreign Born'!$B:$AG,20,FALSE)</f>
        <v>0</v>
      </c>
      <c r="AS135">
        <f>VLOOKUP($B135,'Place of Foreign Born'!$B:$AG,21,FALSE)</f>
        <v>127</v>
      </c>
      <c r="AT135">
        <f>VLOOKUP($B135,'Place of Foreign Born'!$B:$AG,22,FALSE)</f>
        <v>8</v>
      </c>
      <c r="AU135" s="1">
        <f t="shared" si="27"/>
        <v>1.6833349836617488E-2</v>
      </c>
      <c r="AV135">
        <f>VLOOKUP($B135,'Place of Foreign Born'!$B:$AG,23,FALSE)</f>
        <v>23</v>
      </c>
      <c r="AW135">
        <f>VLOOKUP($B135,'Place of Foreign Born'!$B:$AG,24,FALSE)</f>
        <v>23</v>
      </c>
      <c r="AX135">
        <f>VLOOKUP($B135,'Place of Foreign Born'!$B:$AG,25,FALSE)</f>
        <v>0</v>
      </c>
      <c r="AY135">
        <f>VLOOKUP($B135,'Place of Foreign Born'!$B:$AG,26,FALSE)</f>
        <v>0</v>
      </c>
      <c r="AZ135" s="1">
        <f t="shared" si="28"/>
        <v>2.2774532131894249E-3</v>
      </c>
      <c r="BA135">
        <f>VLOOKUP($B135,'Place of Foreign Born'!$B:$AG,27,FALSE)</f>
        <v>2714</v>
      </c>
      <c r="BB135">
        <f>VLOOKUP($B135,'Place of Foreign Born'!$B:$AG,28,FALSE)</f>
        <v>2673</v>
      </c>
      <c r="BC135">
        <f>VLOOKUP($B135,'Place of Foreign Born'!$B:$AG,29,FALSE)</f>
        <v>615</v>
      </c>
      <c r="BD135">
        <f>VLOOKUP($B135,'Place of Foreign Born'!$B:$AG,30,FALSE)</f>
        <v>669</v>
      </c>
      <c r="BE135">
        <f>VLOOKUP($B135,'Place of Foreign Born'!$B:$AG,31,FALSE)</f>
        <v>1389</v>
      </c>
      <c r="BF135">
        <f>VLOOKUP($B135,'Place of Foreign Born'!$B:$AG,32,FALSE)</f>
        <v>41</v>
      </c>
      <c r="BG135" s="1">
        <f t="shared" si="29"/>
        <v>0.2687394791563521</v>
      </c>
    </row>
    <row r="136" spans="1:59" x14ac:dyDescent="0.25">
      <c r="A136" t="str">
        <f>VLOOKUP(B136,'List of ZIP Codes'!$A:$C,2,FALSE)</f>
        <v>Nassau</v>
      </c>
      <c r="B136">
        <v>11803</v>
      </c>
      <c r="C136">
        <f>VLOOKUP(B136,'Total Population'!$B:$D,3,FALSE)</f>
        <v>28445</v>
      </c>
      <c r="D136" s="1">
        <f>VLOOKUP(B136,Race!$B:$Q,5,FALSE)</f>
        <v>0.85747934610652132</v>
      </c>
      <c r="E136" s="1">
        <f>VLOOKUP(B136,Race!$B:$Q,7,FALSE)</f>
        <v>6.5740903497978559E-3</v>
      </c>
      <c r="F136" s="1">
        <f>VLOOKUP(B136,Race!$B:$Q,9,FALSE)</f>
        <v>1.5116892248198278E-3</v>
      </c>
      <c r="G136" s="1">
        <f>VLOOKUP(B136,Race!$B:$Q,11,FALSE)</f>
        <v>0.11692740376164527</v>
      </c>
      <c r="H136" s="1">
        <f>VLOOKUP(B136,Race!$B:$Q,13,FALSE)</f>
        <v>3.8671119704693268E-4</v>
      </c>
      <c r="I136" s="1">
        <f>VLOOKUP(B136,Race!$B:$Q,16,FALSE)</f>
        <v>1.7120759360168748E-2</v>
      </c>
      <c r="J136" s="27">
        <f>VLOOKUP(B136,Ethnicity!$B:$H,5,FALSE)</f>
        <v>0.95292670065037788</v>
      </c>
      <c r="K136" s="1">
        <f>VLOOKUP(B136,Ethnicity!$B:$H,7,FALSE)</f>
        <v>4.707329934962208E-2</v>
      </c>
      <c r="L136" s="44">
        <f>VLOOKUP($B136,'Median Age'!$B:$F,3,FALSE)</f>
        <v>44.3</v>
      </c>
      <c r="M136" s="44">
        <f>VLOOKUP($B136,'Median Age'!$B:$F,4,FALSE)</f>
        <v>42.5</v>
      </c>
      <c r="N136" s="44">
        <f>VLOOKUP($B136,'Median Age'!$B:$F,5,FALSE)</f>
        <v>46</v>
      </c>
      <c r="O136" s="1">
        <f>VLOOKUP($B136,Education!$B:$F,3,FALSE)</f>
        <v>0.95900000000000007</v>
      </c>
      <c r="P136" s="1">
        <f>VLOOKUP($B136,Education!$B:$F,4,FALSE)</f>
        <v>4.0999999999999925E-2</v>
      </c>
      <c r="Q136" s="1">
        <f>(VLOOKUP(B136,Language!$B:$E,4,FALSE)/VLOOKUP(B136,Language!$B:$E,3,FALSE))</f>
        <v>0.80506902181980111</v>
      </c>
      <c r="R136" t="str">
        <f>VLOOKUP(B136,Language!$AT:$AV,3,FALSE)</f>
        <v>Spanish or Spanish Creole</v>
      </c>
      <c r="S136" s="27">
        <f t="shared" si="24"/>
        <v>0.19493097818019889</v>
      </c>
      <c r="T136" s="33">
        <f>VLOOKUP(B136,Employment!$B:$E,4,FALSE)</f>
        <v>4.9000000000000002E-2</v>
      </c>
      <c r="U136" s="33">
        <f>VLOOKUP(B136,Poverty!$B:$E,4,FALSE)</f>
        <v>3.3000000000000002E-2</v>
      </c>
      <c r="V136" s="33">
        <f>VLOOKUP(B136,'Public Assistance'!$B:$F,5,FALSE)</f>
        <v>2.5603964484823456E-2</v>
      </c>
      <c r="W136" s="21">
        <f>VLOOKUP(B136,'Median Income'!$B:$E,4,FALSE)</f>
        <v>125119</v>
      </c>
      <c r="X136" s="1">
        <f>VLOOKUP(B136,'Foreign Born'!$A:$E,5,FALSE)</f>
        <v>0.15074705572156794</v>
      </c>
      <c r="Y136">
        <f>VLOOKUP($B136,'Place of Foreign Born'!$B:$AG,3,FALSE)</f>
        <v>4288</v>
      </c>
      <c r="Z136">
        <f>VLOOKUP($B136,'Place of Foreign Born'!$B:$AG,4,FALSE)</f>
        <v>949</v>
      </c>
      <c r="AA136">
        <f>VLOOKUP($B136,'Place of Foreign Born'!$B:$AG,5,FALSE)</f>
        <v>86</v>
      </c>
      <c r="AB136">
        <f>VLOOKUP($B136,'Place of Foreign Born'!$B:$AG,6,FALSE)</f>
        <v>106</v>
      </c>
      <c r="AC136">
        <f>VLOOKUP($B136,'Place of Foreign Born'!$B:$AG,7,FALSE)</f>
        <v>310</v>
      </c>
      <c r="AD136">
        <f>VLOOKUP($B136,'Place of Foreign Born'!$B:$AG,8,FALSE)</f>
        <v>447</v>
      </c>
      <c r="AE136">
        <f>VLOOKUP($B136,'Place of Foreign Born'!$B:$AG,9,FALSE)</f>
        <v>0</v>
      </c>
      <c r="AF136" s="1">
        <f t="shared" si="25"/>
        <v>0.22131529850746268</v>
      </c>
      <c r="AG136">
        <f>VLOOKUP($B136,'Place of Foreign Born'!$B:$AG,10,FALSE)</f>
        <v>2585</v>
      </c>
      <c r="AH136">
        <f>VLOOKUP($B136,'Place of Foreign Born'!$B:$AG,11,FALSE)</f>
        <v>1026</v>
      </c>
      <c r="AI136">
        <f>VLOOKUP($B136,'Place of Foreign Born'!$B:$AG,12,FALSE)</f>
        <v>1159</v>
      </c>
      <c r="AJ136">
        <f>VLOOKUP($B136,'Place of Foreign Born'!$B:$AG,13,FALSE)</f>
        <v>150</v>
      </c>
      <c r="AK136">
        <f>VLOOKUP($B136,'Place of Foreign Born'!$B:$AG,14,FALSE)</f>
        <v>250</v>
      </c>
      <c r="AL136">
        <f>VLOOKUP($B136,'Place of Foreign Born'!$B:$AG,15,FALSE)</f>
        <v>0</v>
      </c>
      <c r="AM136" s="1">
        <f t="shared" si="26"/>
        <v>0.60284514925373134</v>
      </c>
      <c r="AN136">
        <f>VLOOKUP($B136,'Place of Foreign Born'!$B:$AG,16,FALSE)</f>
        <v>70</v>
      </c>
      <c r="AO136">
        <f>VLOOKUP($B136,'Place of Foreign Born'!$B:$AG,17,FALSE)</f>
        <v>43</v>
      </c>
      <c r="AP136">
        <f>VLOOKUP($B136,'Place of Foreign Born'!$B:$AG,18,FALSE)</f>
        <v>0</v>
      </c>
      <c r="AQ136">
        <f>VLOOKUP($B136,'Place of Foreign Born'!$B:$AG,19,FALSE)</f>
        <v>0</v>
      </c>
      <c r="AR136">
        <f>VLOOKUP($B136,'Place of Foreign Born'!$B:$AG,20,FALSE)</f>
        <v>27</v>
      </c>
      <c r="AS136">
        <f>VLOOKUP($B136,'Place of Foreign Born'!$B:$AG,21,FALSE)</f>
        <v>0</v>
      </c>
      <c r="AT136">
        <f>VLOOKUP($B136,'Place of Foreign Born'!$B:$AG,22,FALSE)</f>
        <v>0</v>
      </c>
      <c r="AU136" s="1">
        <f t="shared" si="27"/>
        <v>1.632462686567164E-2</v>
      </c>
      <c r="AV136">
        <f>VLOOKUP($B136,'Place of Foreign Born'!$B:$AG,23,FALSE)</f>
        <v>0</v>
      </c>
      <c r="AW136">
        <f>VLOOKUP($B136,'Place of Foreign Born'!$B:$AG,24,FALSE)</f>
        <v>0</v>
      </c>
      <c r="AX136">
        <f>VLOOKUP($B136,'Place of Foreign Born'!$B:$AG,25,FALSE)</f>
        <v>0</v>
      </c>
      <c r="AY136">
        <f>VLOOKUP($B136,'Place of Foreign Born'!$B:$AG,26,FALSE)</f>
        <v>0</v>
      </c>
      <c r="AZ136" s="1">
        <f t="shared" si="28"/>
        <v>0</v>
      </c>
      <c r="BA136">
        <f>VLOOKUP($B136,'Place of Foreign Born'!$B:$AG,27,FALSE)</f>
        <v>684</v>
      </c>
      <c r="BB136">
        <f>VLOOKUP($B136,'Place of Foreign Born'!$B:$AG,28,FALSE)</f>
        <v>620</v>
      </c>
      <c r="BC136">
        <f>VLOOKUP($B136,'Place of Foreign Born'!$B:$AG,29,FALSE)</f>
        <v>265</v>
      </c>
      <c r="BD136">
        <f>VLOOKUP($B136,'Place of Foreign Born'!$B:$AG,30,FALSE)</f>
        <v>169</v>
      </c>
      <c r="BE136">
        <f>VLOOKUP($B136,'Place of Foreign Born'!$B:$AG,31,FALSE)</f>
        <v>186</v>
      </c>
      <c r="BF136">
        <f>VLOOKUP($B136,'Place of Foreign Born'!$B:$AG,32,FALSE)</f>
        <v>64</v>
      </c>
      <c r="BG136" s="1">
        <f t="shared" si="29"/>
        <v>0.15951492537313433</v>
      </c>
    </row>
    <row r="137" spans="1:59" x14ac:dyDescent="0.25">
      <c r="A137" t="str">
        <f>VLOOKUP(B137,'List of ZIP Codes'!$A:$C,2,FALSE)</f>
        <v>Nassau</v>
      </c>
      <c r="B137">
        <v>11804</v>
      </c>
      <c r="C137">
        <f>VLOOKUP(B137,'Total Population'!$B:$D,3,FALSE)</f>
        <v>5000</v>
      </c>
      <c r="D137" s="1">
        <f>VLOOKUP(B137,Race!$B:$Q,5,FALSE)</f>
        <v>0.93620000000000003</v>
      </c>
      <c r="E137" s="1">
        <f>VLOOKUP(B137,Race!$B:$Q,7,FALSE)</f>
        <v>0</v>
      </c>
      <c r="F137" s="1">
        <f>VLOOKUP(B137,Race!$B:$Q,9,FALSE)</f>
        <v>0</v>
      </c>
      <c r="G137" s="1">
        <f>VLOOKUP(B137,Race!$B:$Q,11,FALSE)</f>
        <v>5.74E-2</v>
      </c>
      <c r="H137" s="1">
        <f>VLOOKUP(B137,Race!$B:$Q,13,FALSE)</f>
        <v>0</v>
      </c>
      <c r="I137" s="1">
        <f>VLOOKUP(B137,Race!$B:$Q,16,FALSE)</f>
        <v>6.4000000000000003E-3</v>
      </c>
      <c r="J137" s="27">
        <f>VLOOKUP(B137,Ethnicity!$B:$H,5,FALSE)</f>
        <v>0.98540000000000005</v>
      </c>
      <c r="K137" s="1">
        <f>VLOOKUP(B137,Ethnicity!$B:$H,7,FALSE)</f>
        <v>1.46E-2</v>
      </c>
      <c r="L137" s="44">
        <f>VLOOKUP($B137,'Median Age'!$B:$F,3,FALSE)</f>
        <v>42.6</v>
      </c>
      <c r="M137" s="44">
        <f>VLOOKUP($B137,'Median Age'!$B:$F,4,FALSE)</f>
        <v>42.1</v>
      </c>
      <c r="N137" s="44">
        <f>VLOOKUP($B137,'Median Age'!$B:$F,5,FALSE)</f>
        <v>42.9</v>
      </c>
      <c r="O137" s="1">
        <f>VLOOKUP($B137,Education!$B:$F,3,FALSE)</f>
        <v>0.96200000000000008</v>
      </c>
      <c r="P137" s="1">
        <f>VLOOKUP($B137,Education!$B:$F,4,FALSE)</f>
        <v>3.7999999999999923E-2</v>
      </c>
      <c r="Q137" s="1">
        <f>(VLOOKUP(B137,Language!$B:$E,4,FALSE)/VLOOKUP(B137,Language!$B:$E,3,FALSE))</f>
        <v>0.87789339562539814</v>
      </c>
      <c r="R137" t="str">
        <f>VLOOKUP(B137,Language!$AT:$AV,3,FALSE)</f>
        <v>Other Indo-European Languages</v>
      </c>
      <c r="S137" s="27">
        <f t="shared" si="24"/>
        <v>0.12210660437460186</v>
      </c>
      <c r="T137" s="33">
        <f>VLOOKUP(B137,Employment!$B:$E,4,FALSE)</f>
        <v>4.0999999999999995E-2</v>
      </c>
      <c r="U137" s="33">
        <f>VLOOKUP(B137,Poverty!$B:$E,4,FALSE)</f>
        <v>2.3E-2</v>
      </c>
      <c r="V137" s="33">
        <f>VLOOKUP(B137,'Public Assistance'!$B:$F,5,FALSE)</f>
        <v>3.7256061502069782E-2</v>
      </c>
      <c r="W137" s="21">
        <f>VLOOKUP(B137,'Median Income'!$B:$E,4,FALSE)</f>
        <v>120433</v>
      </c>
      <c r="X137" s="1">
        <f>VLOOKUP(B137,'Foreign Born'!$A:$E,5,FALSE)</f>
        <v>0.1162</v>
      </c>
      <c r="Y137">
        <f>VLOOKUP($B137,'Place of Foreign Born'!$B:$AG,3,FALSE)</f>
        <v>581</v>
      </c>
      <c r="Z137">
        <f>VLOOKUP($B137,'Place of Foreign Born'!$B:$AG,4,FALSE)</f>
        <v>275</v>
      </c>
      <c r="AA137">
        <f>VLOOKUP($B137,'Place of Foreign Born'!$B:$AG,5,FALSE)</f>
        <v>11</v>
      </c>
      <c r="AB137">
        <f>VLOOKUP($B137,'Place of Foreign Born'!$B:$AG,6,FALSE)</f>
        <v>41</v>
      </c>
      <c r="AC137">
        <f>VLOOKUP($B137,'Place of Foreign Born'!$B:$AG,7,FALSE)</f>
        <v>51</v>
      </c>
      <c r="AD137">
        <f>VLOOKUP($B137,'Place of Foreign Born'!$B:$AG,8,FALSE)</f>
        <v>172</v>
      </c>
      <c r="AE137">
        <f>VLOOKUP($B137,'Place of Foreign Born'!$B:$AG,9,FALSE)</f>
        <v>0</v>
      </c>
      <c r="AF137" s="1">
        <f t="shared" si="25"/>
        <v>0.47332185886402756</v>
      </c>
      <c r="AG137">
        <f>VLOOKUP($B137,'Place of Foreign Born'!$B:$AG,10,FALSE)</f>
        <v>282</v>
      </c>
      <c r="AH137">
        <f>VLOOKUP($B137,'Place of Foreign Born'!$B:$AG,11,FALSE)</f>
        <v>49</v>
      </c>
      <c r="AI137">
        <f>VLOOKUP($B137,'Place of Foreign Born'!$B:$AG,12,FALSE)</f>
        <v>153</v>
      </c>
      <c r="AJ137">
        <f>VLOOKUP($B137,'Place of Foreign Born'!$B:$AG,13,FALSE)</f>
        <v>0</v>
      </c>
      <c r="AK137">
        <f>VLOOKUP($B137,'Place of Foreign Born'!$B:$AG,14,FALSE)</f>
        <v>80</v>
      </c>
      <c r="AL137">
        <f>VLOOKUP($B137,'Place of Foreign Born'!$B:$AG,15,FALSE)</f>
        <v>0</v>
      </c>
      <c r="AM137" s="1">
        <f t="shared" si="26"/>
        <v>0.48537005163511188</v>
      </c>
      <c r="AN137">
        <f>VLOOKUP($B137,'Place of Foreign Born'!$B:$AG,16,FALSE)</f>
        <v>14</v>
      </c>
      <c r="AO137">
        <f>VLOOKUP($B137,'Place of Foreign Born'!$B:$AG,17,FALSE)</f>
        <v>8</v>
      </c>
      <c r="AP137">
        <f>VLOOKUP($B137,'Place of Foreign Born'!$B:$AG,18,FALSE)</f>
        <v>0</v>
      </c>
      <c r="AQ137">
        <f>VLOOKUP($B137,'Place of Foreign Born'!$B:$AG,19,FALSE)</f>
        <v>6</v>
      </c>
      <c r="AR137">
        <f>VLOOKUP($B137,'Place of Foreign Born'!$B:$AG,20,FALSE)</f>
        <v>0</v>
      </c>
      <c r="AS137">
        <f>VLOOKUP($B137,'Place of Foreign Born'!$B:$AG,21,FALSE)</f>
        <v>0</v>
      </c>
      <c r="AT137">
        <f>VLOOKUP($B137,'Place of Foreign Born'!$B:$AG,22,FALSE)</f>
        <v>0</v>
      </c>
      <c r="AU137" s="1">
        <f t="shared" si="27"/>
        <v>2.4096385542168676E-2</v>
      </c>
      <c r="AV137">
        <f>VLOOKUP($B137,'Place of Foreign Born'!$B:$AG,23,FALSE)</f>
        <v>0</v>
      </c>
      <c r="AW137">
        <f>VLOOKUP($B137,'Place of Foreign Born'!$B:$AG,24,FALSE)</f>
        <v>0</v>
      </c>
      <c r="AX137">
        <f>VLOOKUP($B137,'Place of Foreign Born'!$B:$AG,25,FALSE)</f>
        <v>0</v>
      </c>
      <c r="AY137">
        <f>VLOOKUP($B137,'Place of Foreign Born'!$B:$AG,26,FALSE)</f>
        <v>0</v>
      </c>
      <c r="AZ137" s="1">
        <f t="shared" si="28"/>
        <v>0</v>
      </c>
      <c r="BA137">
        <f>VLOOKUP($B137,'Place of Foreign Born'!$B:$AG,27,FALSE)</f>
        <v>10</v>
      </c>
      <c r="BB137">
        <f>VLOOKUP($B137,'Place of Foreign Born'!$B:$AG,28,FALSE)</f>
        <v>10</v>
      </c>
      <c r="BC137">
        <f>VLOOKUP($B137,'Place of Foreign Born'!$B:$AG,29,FALSE)</f>
        <v>10</v>
      </c>
      <c r="BD137">
        <f>VLOOKUP($B137,'Place of Foreign Born'!$B:$AG,30,FALSE)</f>
        <v>0</v>
      </c>
      <c r="BE137">
        <f>VLOOKUP($B137,'Place of Foreign Born'!$B:$AG,31,FALSE)</f>
        <v>0</v>
      </c>
      <c r="BF137">
        <f>VLOOKUP($B137,'Place of Foreign Born'!$B:$AG,32,FALSE)</f>
        <v>0</v>
      </c>
      <c r="BG137" s="1">
        <f t="shared" si="29"/>
        <v>1.7211703958691909E-2</v>
      </c>
    </row>
    <row r="138" spans="1:59" x14ac:dyDescent="0.25">
      <c r="A138" t="str">
        <f>VLOOKUP(B138,'List of ZIP Codes'!$A:$C,2,FALSE)</f>
        <v>Suffolk</v>
      </c>
      <c r="B138">
        <v>11901</v>
      </c>
      <c r="C138">
        <f>VLOOKUP(B138,'Total Population'!$B:$D,3,FALSE)</f>
        <v>30631</v>
      </c>
      <c r="D138" s="1">
        <f>VLOOKUP(B138,Race!$B:$Q,5,FALSE)</f>
        <v>0.72553948614149066</v>
      </c>
      <c r="E138" s="1">
        <f>VLOOKUP(B138,Race!$B:$Q,7,FALSE)</f>
        <v>0.16101335248604354</v>
      </c>
      <c r="F138" s="1">
        <f>VLOOKUP(B138,Race!$B:$Q,9,FALSE)</f>
        <v>5.8437530606248568E-3</v>
      </c>
      <c r="G138" s="1">
        <f>VLOOKUP(B138,Race!$B:$Q,11,FALSE)</f>
        <v>1.4919525970422121E-2</v>
      </c>
      <c r="H138" s="1">
        <f>VLOOKUP(B138,Race!$B:$Q,13,FALSE)</f>
        <v>2.8402598674545395E-3</v>
      </c>
      <c r="I138" s="1">
        <f>VLOOKUP(B138,Race!$B:$Q,16,FALSE)</f>
        <v>8.9843622473964282E-2</v>
      </c>
      <c r="J138" s="27">
        <f>VLOOKUP(B138,Ethnicity!$B:$H,5,FALSE)</f>
        <v>0.74241781202050205</v>
      </c>
      <c r="K138" s="1">
        <f>VLOOKUP(B138,Ethnicity!$B:$H,7,FALSE)</f>
        <v>0.25758218797949789</v>
      </c>
      <c r="L138" s="44">
        <f>VLOOKUP($B138,'Median Age'!$B:$F,3,FALSE)</f>
        <v>38.5</v>
      </c>
      <c r="M138" s="44">
        <f>VLOOKUP($B138,'Median Age'!$B:$F,4,FALSE)</f>
        <v>35.299999999999997</v>
      </c>
      <c r="N138" s="44">
        <f>VLOOKUP($B138,'Median Age'!$B:$F,5,FALSE)</f>
        <v>41.3</v>
      </c>
      <c r="O138" s="1">
        <f>VLOOKUP($B138,Education!$B:$F,3,FALSE)</f>
        <v>0.79</v>
      </c>
      <c r="P138" s="1">
        <f>VLOOKUP($B138,Education!$B:$F,4,FALSE)</f>
        <v>0.20999999999999996</v>
      </c>
      <c r="Q138" s="1">
        <f>(VLOOKUP(B138,Language!$B:$E,4,FALSE)/VLOOKUP(B138,Language!$B:$E,3,FALSE))</f>
        <v>0.72999585406301826</v>
      </c>
      <c r="R138" t="str">
        <f>VLOOKUP(B138,Language!$AT:$AV,3,FALSE)</f>
        <v>Spanish or Spanish Creole</v>
      </c>
      <c r="S138" s="27">
        <f t="shared" si="24"/>
        <v>0.27000414593698174</v>
      </c>
      <c r="T138" s="33">
        <f>VLOOKUP(B138,Employment!$B:$E,4,FALSE)</f>
        <v>9.6999999999999989E-2</v>
      </c>
      <c r="U138" s="33">
        <f>VLOOKUP(B138,Poverty!$B:$E,4,FALSE)</f>
        <v>0.13500000000000001</v>
      </c>
      <c r="V138" s="33">
        <f>VLOOKUP(B138,'Public Assistance'!$B:$F,5,FALSE)</f>
        <v>0.13314476209718154</v>
      </c>
      <c r="W138" s="21">
        <f>VLOOKUP(B138,'Median Income'!$B:$E,4,FALSE)</f>
        <v>53686</v>
      </c>
      <c r="X138" s="1">
        <f>VLOOKUP(B138,'Foreign Born'!$A:$E,5,FALSE)</f>
        <v>0.22447846952433809</v>
      </c>
      <c r="Y138">
        <f>VLOOKUP($B138,'Place of Foreign Born'!$B:$AG,3,FALSE)</f>
        <v>6876</v>
      </c>
      <c r="Z138">
        <f>VLOOKUP($B138,'Place of Foreign Born'!$B:$AG,4,FALSE)</f>
        <v>922</v>
      </c>
      <c r="AA138">
        <f>VLOOKUP($B138,'Place of Foreign Born'!$B:$AG,5,FALSE)</f>
        <v>48</v>
      </c>
      <c r="AB138">
        <f>VLOOKUP($B138,'Place of Foreign Born'!$B:$AG,6,FALSE)</f>
        <v>107</v>
      </c>
      <c r="AC138">
        <f>VLOOKUP($B138,'Place of Foreign Born'!$B:$AG,7,FALSE)</f>
        <v>45</v>
      </c>
      <c r="AD138">
        <f>VLOOKUP($B138,'Place of Foreign Born'!$B:$AG,8,FALSE)</f>
        <v>722</v>
      </c>
      <c r="AE138">
        <f>VLOOKUP($B138,'Place of Foreign Born'!$B:$AG,9,FALSE)</f>
        <v>0</v>
      </c>
      <c r="AF138" s="1">
        <f t="shared" si="25"/>
        <v>0.13408958696916812</v>
      </c>
      <c r="AG138">
        <f>VLOOKUP($B138,'Place of Foreign Born'!$B:$AG,10,FALSE)</f>
        <v>506</v>
      </c>
      <c r="AH138">
        <f>VLOOKUP($B138,'Place of Foreign Born'!$B:$AG,11,FALSE)</f>
        <v>169</v>
      </c>
      <c r="AI138">
        <f>VLOOKUP($B138,'Place of Foreign Born'!$B:$AG,12,FALSE)</f>
        <v>251</v>
      </c>
      <c r="AJ138">
        <f>VLOOKUP($B138,'Place of Foreign Born'!$B:$AG,13,FALSE)</f>
        <v>48</v>
      </c>
      <c r="AK138">
        <f>VLOOKUP($B138,'Place of Foreign Born'!$B:$AG,14,FALSE)</f>
        <v>38</v>
      </c>
      <c r="AL138">
        <f>VLOOKUP($B138,'Place of Foreign Born'!$B:$AG,15,FALSE)</f>
        <v>0</v>
      </c>
      <c r="AM138" s="1">
        <f t="shared" si="26"/>
        <v>7.3589296102385113E-2</v>
      </c>
      <c r="AN138">
        <f>VLOOKUP($B138,'Place of Foreign Born'!$B:$AG,16,FALSE)</f>
        <v>725</v>
      </c>
      <c r="AO138">
        <f>VLOOKUP($B138,'Place of Foreign Born'!$B:$AG,17,FALSE)</f>
        <v>0</v>
      </c>
      <c r="AP138">
        <f>VLOOKUP($B138,'Place of Foreign Born'!$B:$AG,18,FALSE)</f>
        <v>0</v>
      </c>
      <c r="AQ138">
        <f>VLOOKUP($B138,'Place of Foreign Born'!$B:$AG,19,FALSE)</f>
        <v>38</v>
      </c>
      <c r="AR138">
        <f>VLOOKUP($B138,'Place of Foreign Born'!$B:$AG,20,FALSE)</f>
        <v>0</v>
      </c>
      <c r="AS138">
        <f>VLOOKUP($B138,'Place of Foreign Born'!$B:$AG,21,FALSE)</f>
        <v>687</v>
      </c>
      <c r="AT138">
        <f>VLOOKUP($B138,'Place of Foreign Born'!$B:$AG,22,FALSE)</f>
        <v>0</v>
      </c>
      <c r="AU138" s="1">
        <f t="shared" si="27"/>
        <v>0.10543920884235021</v>
      </c>
      <c r="AV138">
        <f>VLOOKUP($B138,'Place of Foreign Born'!$B:$AG,23,FALSE)</f>
        <v>87</v>
      </c>
      <c r="AW138">
        <f>VLOOKUP($B138,'Place of Foreign Born'!$B:$AG,24,FALSE)</f>
        <v>0</v>
      </c>
      <c r="AX138">
        <f>VLOOKUP($B138,'Place of Foreign Born'!$B:$AG,25,FALSE)</f>
        <v>0</v>
      </c>
      <c r="AY138">
        <f>VLOOKUP($B138,'Place of Foreign Born'!$B:$AG,26,FALSE)</f>
        <v>87</v>
      </c>
      <c r="AZ138" s="1">
        <f t="shared" si="28"/>
        <v>1.2652705061082025E-2</v>
      </c>
      <c r="BA138">
        <f>VLOOKUP($B138,'Place of Foreign Born'!$B:$AG,27,FALSE)</f>
        <v>4636</v>
      </c>
      <c r="BB138">
        <f>VLOOKUP($B138,'Place of Foreign Born'!$B:$AG,28,FALSE)</f>
        <v>4568</v>
      </c>
      <c r="BC138">
        <f>VLOOKUP($B138,'Place of Foreign Born'!$B:$AG,29,FALSE)</f>
        <v>366</v>
      </c>
      <c r="BD138">
        <f>VLOOKUP($B138,'Place of Foreign Born'!$B:$AG,30,FALSE)</f>
        <v>3843</v>
      </c>
      <c r="BE138">
        <f>VLOOKUP($B138,'Place of Foreign Born'!$B:$AG,31,FALSE)</f>
        <v>359</v>
      </c>
      <c r="BF138">
        <f>VLOOKUP($B138,'Place of Foreign Born'!$B:$AG,32,FALSE)</f>
        <v>68</v>
      </c>
      <c r="BG138" s="1">
        <f t="shared" si="29"/>
        <v>0.67422920302501455</v>
      </c>
    </row>
    <row r="139" spans="1:59" x14ac:dyDescent="0.25">
      <c r="A139" t="str">
        <f>VLOOKUP(B139,'List of ZIP Codes'!$A:$C,2,FALSE)</f>
        <v>Suffolk</v>
      </c>
      <c r="B139">
        <v>11930</v>
      </c>
      <c r="C139">
        <f>VLOOKUP(B139,'Total Population'!$B:$D,3,FALSE)</f>
        <v>1565</v>
      </c>
      <c r="D139" s="1">
        <f>VLOOKUP(B139,Race!$B:$Q,5,FALSE)</f>
        <v>0.97699680511182108</v>
      </c>
      <c r="E139" s="1">
        <f>VLOOKUP(B139,Race!$B:$Q,7,FALSE)</f>
        <v>1.8530351437699679E-2</v>
      </c>
      <c r="F139" s="1">
        <f>VLOOKUP(B139,Race!$B:$Q,9,FALSE)</f>
        <v>0</v>
      </c>
      <c r="G139" s="1">
        <f>VLOOKUP(B139,Race!$B:$Q,11,FALSE)</f>
        <v>4.4728434504792336E-3</v>
      </c>
      <c r="H139" s="1">
        <f>VLOOKUP(B139,Race!$B:$Q,13,FALSE)</f>
        <v>0</v>
      </c>
      <c r="I139" s="1">
        <f>VLOOKUP(B139,Race!$B:$Q,16,FALSE)</f>
        <v>0</v>
      </c>
      <c r="J139" s="27">
        <f>VLOOKUP(B139,Ethnicity!$B:$H,5,FALSE)</f>
        <v>0.95782747603833862</v>
      </c>
      <c r="K139" s="1">
        <f>VLOOKUP(B139,Ethnicity!$B:$H,7,FALSE)</f>
        <v>4.2172523961661344E-2</v>
      </c>
      <c r="L139" s="44">
        <f>VLOOKUP($B139,'Median Age'!$B:$F,3,FALSE)</f>
        <v>54.1</v>
      </c>
      <c r="M139" s="44">
        <f>VLOOKUP($B139,'Median Age'!$B:$F,4,FALSE)</f>
        <v>55.5</v>
      </c>
      <c r="N139" s="44">
        <f>VLOOKUP($B139,'Median Age'!$B:$F,5,FALSE)</f>
        <v>50.9</v>
      </c>
      <c r="O139" s="1">
        <f>VLOOKUP($B139,Education!$B:$F,3,FALSE)</f>
        <v>0.91900000000000004</v>
      </c>
      <c r="P139" s="1">
        <f>VLOOKUP($B139,Education!$B:$F,4,FALSE)</f>
        <v>8.0999999999999961E-2</v>
      </c>
      <c r="Q139" s="1">
        <f>(VLOOKUP(B139,Language!$B:$E,4,FALSE)/VLOOKUP(B139,Language!$B:$E,3,FALSE))</f>
        <v>0.79317406143344715</v>
      </c>
      <c r="R139" t="str">
        <f>VLOOKUP(B139,Language!$AT:$AV,3,FALSE)</f>
        <v>Italian</v>
      </c>
      <c r="S139" s="27">
        <f t="shared" si="24"/>
        <v>0.20682593856655285</v>
      </c>
      <c r="T139" s="33">
        <f>VLOOKUP(B139,Employment!$B:$E,4,FALSE)</f>
        <v>0.02</v>
      </c>
      <c r="U139" s="33">
        <f>VLOOKUP(B139,Poverty!$B:$E,4,FALSE)</f>
        <v>4.7E-2</v>
      </c>
      <c r="V139" s="33">
        <f>VLOOKUP(B139,'Public Assistance'!$B:$F,5,FALSE)</f>
        <v>3.9808917197452227E-2</v>
      </c>
      <c r="W139" s="21">
        <f>VLOOKUP(B139,'Median Income'!$B:$E,4,FALSE)</f>
        <v>80250</v>
      </c>
      <c r="X139" s="1">
        <f>VLOOKUP(B139,'Foreign Born'!$A:$E,5,FALSE)</f>
        <v>0.15335463258785942</v>
      </c>
      <c r="Y139">
        <f>VLOOKUP($B139,'Place of Foreign Born'!$B:$AG,3,FALSE)</f>
        <v>240</v>
      </c>
      <c r="Z139">
        <f>VLOOKUP($B139,'Place of Foreign Born'!$B:$AG,4,FALSE)</f>
        <v>148</v>
      </c>
      <c r="AA139">
        <f>VLOOKUP($B139,'Place of Foreign Born'!$B:$AG,5,FALSE)</f>
        <v>14</v>
      </c>
      <c r="AB139">
        <f>VLOOKUP($B139,'Place of Foreign Born'!$B:$AG,6,FALSE)</f>
        <v>10</v>
      </c>
      <c r="AC139">
        <f>VLOOKUP($B139,'Place of Foreign Born'!$B:$AG,7,FALSE)</f>
        <v>64</v>
      </c>
      <c r="AD139">
        <f>VLOOKUP($B139,'Place of Foreign Born'!$B:$AG,8,FALSE)</f>
        <v>60</v>
      </c>
      <c r="AE139">
        <f>VLOOKUP($B139,'Place of Foreign Born'!$B:$AG,9,FALSE)</f>
        <v>0</v>
      </c>
      <c r="AF139" s="1">
        <f t="shared" si="25"/>
        <v>0.6166666666666667</v>
      </c>
      <c r="AG139">
        <f>VLOOKUP($B139,'Place of Foreign Born'!$B:$AG,10,FALSE)</f>
        <v>0</v>
      </c>
      <c r="AH139">
        <f>VLOOKUP($B139,'Place of Foreign Born'!$B:$AG,11,FALSE)</f>
        <v>0</v>
      </c>
      <c r="AI139">
        <f>VLOOKUP($B139,'Place of Foreign Born'!$B:$AG,12,FALSE)</f>
        <v>0</v>
      </c>
      <c r="AJ139">
        <f>VLOOKUP($B139,'Place of Foreign Born'!$B:$AG,13,FALSE)</f>
        <v>0</v>
      </c>
      <c r="AK139">
        <f>VLOOKUP($B139,'Place of Foreign Born'!$B:$AG,14,FALSE)</f>
        <v>0</v>
      </c>
      <c r="AL139">
        <f>VLOOKUP($B139,'Place of Foreign Born'!$B:$AG,15,FALSE)</f>
        <v>0</v>
      </c>
      <c r="AM139" s="1">
        <f t="shared" si="26"/>
        <v>0</v>
      </c>
      <c r="AN139">
        <f>VLOOKUP($B139,'Place of Foreign Born'!$B:$AG,16,FALSE)</f>
        <v>44</v>
      </c>
      <c r="AO139">
        <f>VLOOKUP($B139,'Place of Foreign Born'!$B:$AG,17,FALSE)</f>
        <v>6</v>
      </c>
      <c r="AP139">
        <f>VLOOKUP($B139,'Place of Foreign Born'!$B:$AG,18,FALSE)</f>
        <v>29</v>
      </c>
      <c r="AQ139">
        <f>VLOOKUP($B139,'Place of Foreign Born'!$B:$AG,19,FALSE)</f>
        <v>0</v>
      </c>
      <c r="AR139">
        <f>VLOOKUP($B139,'Place of Foreign Born'!$B:$AG,20,FALSE)</f>
        <v>0</v>
      </c>
      <c r="AS139">
        <f>VLOOKUP($B139,'Place of Foreign Born'!$B:$AG,21,FALSE)</f>
        <v>9</v>
      </c>
      <c r="AT139">
        <f>VLOOKUP($B139,'Place of Foreign Born'!$B:$AG,22,FALSE)</f>
        <v>0</v>
      </c>
      <c r="AU139" s="1">
        <f t="shared" si="27"/>
        <v>0.18333333333333332</v>
      </c>
      <c r="AV139">
        <f>VLOOKUP($B139,'Place of Foreign Born'!$B:$AG,23,FALSE)</f>
        <v>0</v>
      </c>
      <c r="AW139">
        <f>VLOOKUP($B139,'Place of Foreign Born'!$B:$AG,24,FALSE)</f>
        <v>0</v>
      </c>
      <c r="AX139">
        <f>VLOOKUP($B139,'Place of Foreign Born'!$B:$AG,25,FALSE)</f>
        <v>0</v>
      </c>
      <c r="AY139">
        <f>VLOOKUP($B139,'Place of Foreign Born'!$B:$AG,26,FALSE)</f>
        <v>0</v>
      </c>
      <c r="AZ139" s="1">
        <f t="shared" si="28"/>
        <v>0</v>
      </c>
      <c r="BA139">
        <f>VLOOKUP($B139,'Place of Foreign Born'!$B:$AG,27,FALSE)</f>
        <v>48</v>
      </c>
      <c r="BB139">
        <f>VLOOKUP($B139,'Place of Foreign Born'!$B:$AG,28,FALSE)</f>
        <v>48</v>
      </c>
      <c r="BC139">
        <f>VLOOKUP($B139,'Place of Foreign Born'!$B:$AG,29,FALSE)</f>
        <v>15</v>
      </c>
      <c r="BD139">
        <f>VLOOKUP($B139,'Place of Foreign Born'!$B:$AG,30,FALSE)</f>
        <v>26</v>
      </c>
      <c r="BE139">
        <f>VLOOKUP($B139,'Place of Foreign Born'!$B:$AG,31,FALSE)</f>
        <v>7</v>
      </c>
      <c r="BF139">
        <f>VLOOKUP($B139,'Place of Foreign Born'!$B:$AG,32,FALSE)</f>
        <v>0</v>
      </c>
      <c r="BG139" s="1">
        <f t="shared" si="29"/>
        <v>0.2</v>
      </c>
    </row>
    <row r="140" spans="1:59" x14ac:dyDescent="0.25">
      <c r="A140" t="str">
        <f>VLOOKUP(B140,'List of ZIP Codes'!$A:$C,2,FALSE)</f>
        <v>Suffolk</v>
      </c>
      <c r="B140">
        <v>11931</v>
      </c>
      <c r="C140">
        <f>VLOOKUP(B140,'Total Population'!$B:$D,3,FALSE)</f>
        <v>36</v>
      </c>
      <c r="D140" s="1">
        <f>VLOOKUP(B140,Race!$B:$Q,5,FALSE)</f>
        <v>1</v>
      </c>
      <c r="E140" s="1">
        <f>VLOOKUP(B140,Race!$B:$Q,7,FALSE)</f>
        <v>0</v>
      </c>
      <c r="F140" s="1">
        <f>VLOOKUP(B140,Race!$B:$Q,9,FALSE)</f>
        <v>0</v>
      </c>
      <c r="G140" s="1">
        <f>VLOOKUP(B140,Race!$B:$Q,11,FALSE)</f>
        <v>0</v>
      </c>
      <c r="H140" s="1">
        <f>VLOOKUP(B140,Race!$B:$Q,13,FALSE)</f>
        <v>0</v>
      </c>
      <c r="I140" s="1">
        <f>VLOOKUP(B140,Race!$B:$Q,16,FALSE)</f>
        <v>0</v>
      </c>
      <c r="J140" s="27">
        <f>VLOOKUP(B140,Ethnicity!$B:$H,5,FALSE)</f>
        <v>1</v>
      </c>
      <c r="K140" s="1">
        <f>VLOOKUP(B140,Ethnicity!$B:$H,7,FALSE)</f>
        <v>0</v>
      </c>
      <c r="L140" s="44" t="str">
        <f>VLOOKUP($B140,'Median Age'!$B:$F,3,FALSE)</f>
        <v>-</v>
      </c>
      <c r="M140" s="44" t="str">
        <f>VLOOKUP($B140,'Median Age'!$B:$F,4,FALSE)</f>
        <v>-</v>
      </c>
      <c r="N140" s="44" t="str">
        <f>VLOOKUP($B140,'Median Age'!$B:$F,5,FALSE)</f>
        <v>-</v>
      </c>
      <c r="O140" s="1">
        <f>VLOOKUP($B140,Education!$B:$F,3,FALSE)</f>
        <v>1</v>
      </c>
      <c r="P140" s="1">
        <f>VLOOKUP($B140,Education!$B:$F,4,FALSE)</f>
        <v>0</v>
      </c>
      <c r="Q140" s="1">
        <f>(VLOOKUP(B140,Language!$B:$E,4,FALSE)/VLOOKUP(B140,Language!$B:$E,3,FALSE))</f>
        <v>1</v>
      </c>
      <c r="R140" t="str">
        <f>VLOOKUP(B140,Language!$AT:$AV,3,FALSE)</f>
        <v>Spanish or Spanish Creole</v>
      </c>
      <c r="S140" s="27">
        <f t="shared" si="24"/>
        <v>0</v>
      </c>
      <c r="T140" s="33">
        <f>VLOOKUP(B140,Employment!$B:$E,4,FALSE)</f>
        <v>0</v>
      </c>
      <c r="U140" s="33">
        <f>VLOOKUP(B140,Poverty!$B:$E,4,FALSE)</f>
        <v>0</v>
      </c>
      <c r="V140" s="33">
        <f>VLOOKUP(B140,'Public Assistance'!$B:$F,5,FALSE)</f>
        <v>0</v>
      </c>
      <c r="W140" s="21" t="str">
        <f>VLOOKUP(B140,'Median Income'!$B:$E,4,FALSE)</f>
        <v>-</v>
      </c>
      <c r="X140" s="1">
        <f>VLOOKUP(B140,'Foreign Born'!$A:$E,5,FALSE)</f>
        <v>0</v>
      </c>
      <c r="Y140">
        <f>VLOOKUP($B140,'Place of Foreign Born'!$B:$AG,3,FALSE)</f>
        <v>0</v>
      </c>
      <c r="Z140">
        <f>VLOOKUP($B140,'Place of Foreign Born'!$B:$AG,4,FALSE)</f>
        <v>0</v>
      </c>
      <c r="AA140">
        <f>VLOOKUP($B140,'Place of Foreign Born'!$B:$AG,5,FALSE)</f>
        <v>0</v>
      </c>
      <c r="AB140">
        <f>VLOOKUP($B140,'Place of Foreign Born'!$B:$AG,6,FALSE)</f>
        <v>0</v>
      </c>
      <c r="AC140">
        <f>VLOOKUP($B140,'Place of Foreign Born'!$B:$AG,7,FALSE)</f>
        <v>0</v>
      </c>
      <c r="AD140">
        <f>VLOOKUP($B140,'Place of Foreign Born'!$B:$AG,8,FALSE)</f>
        <v>0</v>
      </c>
      <c r="AE140">
        <f>VLOOKUP($B140,'Place of Foreign Born'!$B:$AG,9,FALSE)</f>
        <v>0</v>
      </c>
      <c r="AF140" s="1" t="e">
        <f t="shared" si="25"/>
        <v>#DIV/0!</v>
      </c>
      <c r="AG140">
        <f>VLOOKUP($B140,'Place of Foreign Born'!$B:$AG,10,FALSE)</f>
        <v>0</v>
      </c>
      <c r="AH140">
        <f>VLOOKUP($B140,'Place of Foreign Born'!$B:$AG,11,FALSE)</f>
        <v>0</v>
      </c>
      <c r="AI140">
        <f>VLOOKUP($B140,'Place of Foreign Born'!$B:$AG,12,FALSE)</f>
        <v>0</v>
      </c>
      <c r="AJ140">
        <f>VLOOKUP($B140,'Place of Foreign Born'!$B:$AG,13,FALSE)</f>
        <v>0</v>
      </c>
      <c r="AK140">
        <f>VLOOKUP($B140,'Place of Foreign Born'!$B:$AG,14,FALSE)</f>
        <v>0</v>
      </c>
      <c r="AL140">
        <f>VLOOKUP($B140,'Place of Foreign Born'!$B:$AG,15,FALSE)</f>
        <v>0</v>
      </c>
      <c r="AM140" s="1" t="e">
        <f t="shared" si="26"/>
        <v>#DIV/0!</v>
      </c>
      <c r="AN140">
        <f>VLOOKUP($B140,'Place of Foreign Born'!$B:$AG,16,FALSE)</f>
        <v>0</v>
      </c>
      <c r="AO140">
        <f>VLOOKUP($B140,'Place of Foreign Born'!$B:$AG,17,FALSE)</f>
        <v>0</v>
      </c>
      <c r="AP140">
        <f>VLOOKUP($B140,'Place of Foreign Born'!$B:$AG,18,FALSE)</f>
        <v>0</v>
      </c>
      <c r="AQ140">
        <f>VLOOKUP($B140,'Place of Foreign Born'!$B:$AG,19,FALSE)</f>
        <v>0</v>
      </c>
      <c r="AR140">
        <f>VLOOKUP($B140,'Place of Foreign Born'!$B:$AG,20,FALSE)</f>
        <v>0</v>
      </c>
      <c r="AS140">
        <f>VLOOKUP($B140,'Place of Foreign Born'!$B:$AG,21,FALSE)</f>
        <v>0</v>
      </c>
      <c r="AT140">
        <f>VLOOKUP($B140,'Place of Foreign Born'!$B:$AG,22,FALSE)</f>
        <v>0</v>
      </c>
      <c r="AU140" s="1" t="e">
        <f t="shared" si="27"/>
        <v>#DIV/0!</v>
      </c>
      <c r="AV140">
        <f>VLOOKUP($B140,'Place of Foreign Born'!$B:$AG,23,FALSE)</f>
        <v>0</v>
      </c>
      <c r="AW140">
        <f>VLOOKUP($B140,'Place of Foreign Born'!$B:$AG,24,FALSE)</f>
        <v>0</v>
      </c>
      <c r="AX140">
        <f>VLOOKUP($B140,'Place of Foreign Born'!$B:$AG,25,FALSE)</f>
        <v>0</v>
      </c>
      <c r="AY140">
        <f>VLOOKUP($B140,'Place of Foreign Born'!$B:$AG,26,FALSE)</f>
        <v>0</v>
      </c>
      <c r="AZ140" s="1" t="e">
        <f t="shared" si="28"/>
        <v>#DIV/0!</v>
      </c>
      <c r="BA140">
        <f>VLOOKUP($B140,'Place of Foreign Born'!$B:$AG,27,FALSE)</f>
        <v>0</v>
      </c>
      <c r="BB140">
        <f>VLOOKUP($B140,'Place of Foreign Born'!$B:$AG,28,FALSE)</f>
        <v>0</v>
      </c>
      <c r="BC140">
        <f>VLOOKUP($B140,'Place of Foreign Born'!$B:$AG,29,FALSE)</f>
        <v>0</v>
      </c>
      <c r="BD140">
        <f>VLOOKUP($B140,'Place of Foreign Born'!$B:$AG,30,FALSE)</f>
        <v>0</v>
      </c>
      <c r="BE140">
        <f>VLOOKUP($B140,'Place of Foreign Born'!$B:$AG,31,FALSE)</f>
        <v>0</v>
      </c>
      <c r="BF140">
        <f>VLOOKUP($B140,'Place of Foreign Born'!$B:$AG,32,FALSE)</f>
        <v>0</v>
      </c>
      <c r="BG140" s="1" t="e">
        <f t="shared" si="29"/>
        <v>#DIV/0!</v>
      </c>
    </row>
    <row r="141" spans="1:59" x14ac:dyDescent="0.25">
      <c r="A141" t="str">
        <f>VLOOKUP(B141,'List of ZIP Codes'!$A:$C,2,FALSE)</f>
        <v>Suffolk</v>
      </c>
      <c r="B141">
        <v>11932</v>
      </c>
      <c r="C141">
        <f>VLOOKUP(B141,'Total Population'!$B:$D,3,FALSE)</f>
        <v>1008</v>
      </c>
      <c r="D141" s="1">
        <f>VLOOKUP(B141,Race!$B:$Q,5,FALSE)</f>
        <v>0.96527777777777779</v>
      </c>
      <c r="E141" s="1">
        <f>VLOOKUP(B141,Race!$B:$Q,7,FALSE)</f>
        <v>2.5793650793650792E-2</v>
      </c>
      <c r="F141" s="1">
        <f>VLOOKUP(B141,Race!$B:$Q,9,FALSE)</f>
        <v>0</v>
      </c>
      <c r="G141" s="1">
        <f>VLOOKUP(B141,Race!$B:$Q,11,FALSE)</f>
        <v>8.9285714285714281E-3</v>
      </c>
      <c r="H141" s="1">
        <f>VLOOKUP(B141,Race!$B:$Q,13,FALSE)</f>
        <v>0</v>
      </c>
      <c r="I141" s="1">
        <f>VLOOKUP(B141,Race!$B:$Q,16,FALSE)</f>
        <v>0</v>
      </c>
      <c r="J141" s="27">
        <f>VLOOKUP(B141,Ethnicity!$B:$H,5,FALSE)</f>
        <v>0.78670634920634919</v>
      </c>
      <c r="K141" s="1">
        <f>VLOOKUP(B141,Ethnicity!$B:$H,7,FALSE)</f>
        <v>0.21329365079365079</v>
      </c>
      <c r="L141" s="44">
        <f>VLOOKUP($B141,'Median Age'!$B:$F,3,FALSE)</f>
        <v>52.4</v>
      </c>
      <c r="M141" s="44">
        <f>VLOOKUP($B141,'Median Age'!$B:$F,4,FALSE)</f>
        <v>45</v>
      </c>
      <c r="N141" s="44">
        <f>VLOOKUP($B141,'Median Age'!$B:$F,5,FALSE)</f>
        <v>55.8</v>
      </c>
      <c r="O141" s="1">
        <f>VLOOKUP($B141,Education!$B:$F,3,FALSE)</f>
        <v>0.97699999999999998</v>
      </c>
      <c r="P141" s="1">
        <f>VLOOKUP($B141,Education!$B:$F,4,FALSE)</f>
        <v>2.300000000000002E-2</v>
      </c>
      <c r="Q141" s="1">
        <f>(VLOOKUP(B141,Language!$B:$E,4,FALSE)/VLOOKUP(B141,Language!$B:$E,3,FALSE))</f>
        <v>0.76847826086956517</v>
      </c>
      <c r="R141" t="str">
        <f>VLOOKUP(B141,Language!$AT:$AV,3,FALSE)</f>
        <v>Spanish or Spanish Creole</v>
      </c>
      <c r="S141" s="27">
        <f t="shared" si="24"/>
        <v>0.23152173913043483</v>
      </c>
      <c r="T141" s="33">
        <f>VLOOKUP(B141,Employment!$B:$E,4,FALSE)</f>
        <v>2.4E-2</v>
      </c>
      <c r="U141" s="33">
        <f>VLOOKUP(B141,Poverty!$B:$E,4,FALSE)</f>
        <v>4.0999999999999995E-2</v>
      </c>
      <c r="V141" s="33">
        <f>VLOOKUP(B141,'Public Assistance'!$B:$F,5,FALSE)</f>
        <v>6.7415730337078653E-3</v>
      </c>
      <c r="W141" s="21">
        <f>VLOOKUP(B141,'Median Income'!$B:$E,4,FALSE)</f>
        <v>70125</v>
      </c>
      <c r="X141" s="1">
        <f>VLOOKUP(B141,'Foreign Born'!$A:$E,5,FALSE)</f>
        <v>0.16170634920634921</v>
      </c>
      <c r="Y141">
        <f>VLOOKUP($B141,'Place of Foreign Born'!$B:$AG,3,FALSE)</f>
        <v>163</v>
      </c>
      <c r="Z141">
        <f>VLOOKUP($B141,'Place of Foreign Born'!$B:$AG,4,FALSE)</f>
        <v>56</v>
      </c>
      <c r="AA141">
        <f>VLOOKUP($B141,'Place of Foreign Born'!$B:$AG,5,FALSE)</f>
        <v>0</v>
      </c>
      <c r="AB141">
        <f>VLOOKUP($B141,'Place of Foreign Born'!$B:$AG,6,FALSE)</f>
        <v>56</v>
      </c>
      <c r="AC141">
        <f>VLOOKUP($B141,'Place of Foreign Born'!$B:$AG,7,FALSE)</f>
        <v>0</v>
      </c>
      <c r="AD141">
        <f>VLOOKUP($B141,'Place of Foreign Born'!$B:$AG,8,FALSE)</f>
        <v>0</v>
      </c>
      <c r="AE141">
        <f>VLOOKUP($B141,'Place of Foreign Born'!$B:$AG,9,FALSE)</f>
        <v>0</v>
      </c>
      <c r="AF141" s="1">
        <f t="shared" si="25"/>
        <v>0.34355828220858897</v>
      </c>
      <c r="AG141">
        <f>VLOOKUP($B141,'Place of Foreign Born'!$B:$AG,10,FALSE)</f>
        <v>19</v>
      </c>
      <c r="AH141">
        <f>VLOOKUP($B141,'Place of Foreign Born'!$B:$AG,11,FALSE)</f>
        <v>0</v>
      </c>
      <c r="AI141">
        <f>VLOOKUP($B141,'Place of Foreign Born'!$B:$AG,12,FALSE)</f>
        <v>0</v>
      </c>
      <c r="AJ141">
        <f>VLOOKUP($B141,'Place of Foreign Born'!$B:$AG,13,FALSE)</f>
        <v>9</v>
      </c>
      <c r="AK141">
        <f>VLOOKUP($B141,'Place of Foreign Born'!$B:$AG,14,FALSE)</f>
        <v>10</v>
      </c>
      <c r="AL141">
        <f>VLOOKUP($B141,'Place of Foreign Born'!$B:$AG,15,FALSE)</f>
        <v>0</v>
      </c>
      <c r="AM141" s="1">
        <f t="shared" si="26"/>
        <v>0.1165644171779141</v>
      </c>
      <c r="AN141">
        <f>VLOOKUP($B141,'Place of Foreign Born'!$B:$AG,16,FALSE)</f>
        <v>0</v>
      </c>
      <c r="AO141">
        <f>VLOOKUP($B141,'Place of Foreign Born'!$B:$AG,17,FALSE)</f>
        <v>0</v>
      </c>
      <c r="AP141">
        <f>VLOOKUP($B141,'Place of Foreign Born'!$B:$AG,18,FALSE)</f>
        <v>0</v>
      </c>
      <c r="AQ141">
        <f>VLOOKUP($B141,'Place of Foreign Born'!$B:$AG,19,FALSE)</f>
        <v>0</v>
      </c>
      <c r="AR141">
        <f>VLOOKUP($B141,'Place of Foreign Born'!$B:$AG,20,FALSE)</f>
        <v>0</v>
      </c>
      <c r="AS141">
        <f>VLOOKUP($B141,'Place of Foreign Born'!$B:$AG,21,FALSE)</f>
        <v>0</v>
      </c>
      <c r="AT141">
        <f>VLOOKUP($B141,'Place of Foreign Born'!$B:$AG,22,FALSE)</f>
        <v>0</v>
      </c>
      <c r="AU141" s="1">
        <f t="shared" si="27"/>
        <v>0</v>
      </c>
      <c r="AV141">
        <f>VLOOKUP($B141,'Place of Foreign Born'!$B:$AG,23,FALSE)</f>
        <v>0</v>
      </c>
      <c r="AW141">
        <f>VLOOKUP($B141,'Place of Foreign Born'!$B:$AG,24,FALSE)</f>
        <v>0</v>
      </c>
      <c r="AX141">
        <f>VLOOKUP($B141,'Place of Foreign Born'!$B:$AG,25,FALSE)</f>
        <v>0</v>
      </c>
      <c r="AY141">
        <f>VLOOKUP($B141,'Place of Foreign Born'!$B:$AG,26,FALSE)</f>
        <v>0</v>
      </c>
      <c r="AZ141" s="1">
        <f t="shared" si="28"/>
        <v>0</v>
      </c>
      <c r="BA141">
        <f>VLOOKUP($B141,'Place of Foreign Born'!$B:$AG,27,FALSE)</f>
        <v>88</v>
      </c>
      <c r="BB141">
        <f>VLOOKUP($B141,'Place of Foreign Born'!$B:$AG,28,FALSE)</f>
        <v>88</v>
      </c>
      <c r="BC141">
        <f>VLOOKUP($B141,'Place of Foreign Born'!$B:$AG,29,FALSE)</f>
        <v>5</v>
      </c>
      <c r="BD141">
        <f>VLOOKUP($B141,'Place of Foreign Born'!$B:$AG,30,FALSE)</f>
        <v>67</v>
      </c>
      <c r="BE141">
        <f>VLOOKUP($B141,'Place of Foreign Born'!$B:$AG,31,FALSE)</f>
        <v>16</v>
      </c>
      <c r="BF141">
        <f>VLOOKUP($B141,'Place of Foreign Born'!$B:$AG,32,FALSE)</f>
        <v>0</v>
      </c>
      <c r="BG141" s="1">
        <f t="shared" si="29"/>
        <v>0.53987730061349692</v>
      </c>
    </row>
    <row r="142" spans="1:59" x14ac:dyDescent="0.25">
      <c r="A142" t="str">
        <f>VLOOKUP(B142,'List of ZIP Codes'!$A:$C,2,FALSE)</f>
        <v>Suffolk</v>
      </c>
      <c r="B142">
        <v>11933</v>
      </c>
      <c r="C142">
        <f>VLOOKUP(B142,'Total Population'!$B:$D,3,FALSE)</f>
        <v>6358</v>
      </c>
      <c r="D142" s="1">
        <f>VLOOKUP(B142,Race!$B:$Q,5,FALSE)</f>
        <v>0.87511796162315192</v>
      </c>
      <c r="E142" s="1">
        <f>VLOOKUP(B142,Race!$B:$Q,7,FALSE)</f>
        <v>8.1629443221138728E-2</v>
      </c>
      <c r="F142" s="1">
        <f>VLOOKUP(B142,Race!$B:$Q,9,FALSE)</f>
        <v>0</v>
      </c>
      <c r="G142" s="1">
        <f>VLOOKUP(B142,Race!$B:$Q,11,FALSE)</f>
        <v>1.7143755898081158E-2</v>
      </c>
      <c r="H142" s="1">
        <f>VLOOKUP(B142,Race!$B:$Q,13,FALSE)</f>
        <v>0</v>
      </c>
      <c r="I142" s="1">
        <f>VLOOKUP(B142,Race!$B:$Q,16,FALSE)</f>
        <v>2.6108839257628184E-2</v>
      </c>
      <c r="J142" s="27">
        <f>VLOOKUP(B142,Ethnicity!$B:$H,5,FALSE)</f>
        <v>0.94007549543881719</v>
      </c>
      <c r="K142" s="1">
        <f>VLOOKUP(B142,Ethnicity!$B:$H,7,FALSE)</f>
        <v>5.9924504561182763E-2</v>
      </c>
      <c r="L142" s="44">
        <f>VLOOKUP($B142,'Median Age'!$B:$F,3,FALSE)</f>
        <v>48.3</v>
      </c>
      <c r="M142" s="44">
        <f>VLOOKUP($B142,'Median Age'!$B:$F,4,FALSE)</f>
        <v>45.8</v>
      </c>
      <c r="N142" s="44">
        <f>VLOOKUP($B142,'Median Age'!$B:$F,5,FALSE)</f>
        <v>52.6</v>
      </c>
      <c r="O142" s="1">
        <f>VLOOKUP($B142,Education!$B:$F,3,FALSE)</f>
        <v>0.90700000000000003</v>
      </c>
      <c r="P142" s="1">
        <f>VLOOKUP($B142,Education!$B:$F,4,FALSE)</f>
        <v>9.2999999999999972E-2</v>
      </c>
      <c r="Q142" s="1">
        <f>(VLOOKUP(B142,Language!$B:$E,4,FALSE)/VLOOKUP(B142,Language!$B:$E,3,FALSE))</f>
        <v>0.87487684729064041</v>
      </c>
      <c r="R142" t="str">
        <f>VLOOKUP(B142,Language!$AT:$AV,3,FALSE)</f>
        <v>Polish</v>
      </c>
      <c r="S142" s="27">
        <f t="shared" si="24"/>
        <v>0.12512315270935959</v>
      </c>
      <c r="T142" s="33">
        <f>VLOOKUP(B142,Employment!$B:$E,4,FALSE)</f>
        <v>0.107</v>
      </c>
      <c r="U142" s="33">
        <f>VLOOKUP(B142,Poverty!$B:$E,4,FALSE)</f>
        <v>6.6000000000000003E-2</v>
      </c>
      <c r="V142" s="33">
        <f>VLOOKUP(B142,'Public Assistance'!$B:$F,5,FALSE)</f>
        <v>0.10783952889216047</v>
      </c>
      <c r="W142" s="21">
        <f>VLOOKUP(B142,'Median Income'!$B:$E,4,FALSE)</f>
        <v>57614</v>
      </c>
      <c r="X142" s="1">
        <f>VLOOKUP(B142,'Foreign Born'!$A:$E,5,FALSE)</f>
        <v>9.5470273670965708E-2</v>
      </c>
      <c r="Y142">
        <f>VLOOKUP($B142,'Place of Foreign Born'!$B:$AG,3,FALSE)</f>
        <v>607</v>
      </c>
      <c r="Z142">
        <f>VLOOKUP($B142,'Place of Foreign Born'!$B:$AG,4,FALSE)</f>
        <v>385</v>
      </c>
      <c r="AA142">
        <f>VLOOKUP($B142,'Place of Foreign Born'!$B:$AG,5,FALSE)</f>
        <v>55</v>
      </c>
      <c r="AB142">
        <f>VLOOKUP($B142,'Place of Foreign Born'!$B:$AG,6,FALSE)</f>
        <v>87</v>
      </c>
      <c r="AC142">
        <f>VLOOKUP($B142,'Place of Foreign Born'!$B:$AG,7,FALSE)</f>
        <v>17</v>
      </c>
      <c r="AD142">
        <f>VLOOKUP($B142,'Place of Foreign Born'!$B:$AG,8,FALSE)</f>
        <v>226</v>
      </c>
      <c r="AE142">
        <f>VLOOKUP($B142,'Place of Foreign Born'!$B:$AG,9,FALSE)</f>
        <v>0</v>
      </c>
      <c r="AF142" s="1">
        <f t="shared" si="25"/>
        <v>0.63426688632619443</v>
      </c>
      <c r="AG142">
        <f>VLOOKUP($B142,'Place of Foreign Born'!$B:$AG,10,FALSE)</f>
        <v>99</v>
      </c>
      <c r="AH142">
        <f>VLOOKUP($B142,'Place of Foreign Born'!$B:$AG,11,FALSE)</f>
        <v>47</v>
      </c>
      <c r="AI142">
        <f>VLOOKUP($B142,'Place of Foreign Born'!$B:$AG,12,FALSE)</f>
        <v>0</v>
      </c>
      <c r="AJ142">
        <f>VLOOKUP($B142,'Place of Foreign Born'!$B:$AG,13,FALSE)</f>
        <v>34</v>
      </c>
      <c r="AK142">
        <f>VLOOKUP($B142,'Place of Foreign Born'!$B:$AG,14,FALSE)</f>
        <v>18</v>
      </c>
      <c r="AL142">
        <f>VLOOKUP($B142,'Place of Foreign Born'!$B:$AG,15,FALSE)</f>
        <v>0</v>
      </c>
      <c r="AM142" s="1">
        <f t="shared" si="26"/>
        <v>0.1630971993410214</v>
      </c>
      <c r="AN142">
        <f>VLOOKUP($B142,'Place of Foreign Born'!$B:$AG,16,FALSE)</f>
        <v>15</v>
      </c>
      <c r="AO142">
        <f>VLOOKUP($B142,'Place of Foreign Born'!$B:$AG,17,FALSE)</f>
        <v>0</v>
      </c>
      <c r="AP142">
        <f>VLOOKUP($B142,'Place of Foreign Born'!$B:$AG,18,FALSE)</f>
        <v>0</v>
      </c>
      <c r="AQ142">
        <f>VLOOKUP($B142,'Place of Foreign Born'!$B:$AG,19,FALSE)</f>
        <v>9</v>
      </c>
      <c r="AR142">
        <f>VLOOKUP($B142,'Place of Foreign Born'!$B:$AG,20,FALSE)</f>
        <v>0</v>
      </c>
      <c r="AS142">
        <f>VLOOKUP($B142,'Place of Foreign Born'!$B:$AG,21,FALSE)</f>
        <v>6</v>
      </c>
      <c r="AT142">
        <f>VLOOKUP($B142,'Place of Foreign Born'!$B:$AG,22,FALSE)</f>
        <v>0</v>
      </c>
      <c r="AU142" s="1">
        <f t="shared" si="27"/>
        <v>2.4711696869851731E-2</v>
      </c>
      <c r="AV142">
        <f>VLOOKUP($B142,'Place of Foreign Born'!$B:$AG,23,FALSE)</f>
        <v>0</v>
      </c>
      <c r="AW142">
        <f>VLOOKUP($B142,'Place of Foreign Born'!$B:$AG,24,FALSE)</f>
        <v>0</v>
      </c>
      <c r="AX142">
        <f>VLOOKUP($B142,'Place of Foreign Born'!$B:$AG,25,FALSE)</f>
        <v>0</v>
      </c>
      <c r="AY142">
        <f>VLOOKUP($B142,'Place of Foreign Born'!$B:$AG,26,FALSE)</f>
        <v>0</v>
      </c>
      <c r="AZ142" s="1">
        <f t="shared" si="28"/>
        <v>0</v>
      </c>
      <c r="BA142">
        <f>VLOOKUP($B142,'Place of Foreign Born'!$B:$AG,27,FALSE)</f>
        <v>108</v>
      </c>
      <c r="BB142">
        <f>VLOOKUP($B142,'Place of Foreign Born'!$B:$AG,28,FALSE)</f>
        <v>89</v>
      </c>
      <c r="BC142">
        <f>VLOOKUP($B142,'Place of Foreign Born'!$B:$AG,29,FALSE)</f>
        <v>17</v>
      </c>
      <c r="BD142">
        <f>VLOOKUP($B142,'Place of Foreign Born'!$B:$AG,30,FALSE)</f>
        <v>72</v>
      </c>
      <c r="BE142">
        <f>VLOOKUP($B142,'Place of Foreign Born'!$B:$AG,31,FALSE)</f>
        <v>0</v>
      </c>
      <c r="BF142">
        <f>VLOOKUP($B142,'Place of Foreign Born'!$B:$AG,32,FALSE)</f>
        <v>19</v>
      </c>
      <c r="BG142" s="1">
        <f t="shared" si="29"/>
        <v>0.17792421746293247</v>
      </c>
    </row>
    <row r="143" spans="1:59" x14ac:dyDescent="0.25">
      <c r="A143" t="str">
        <f>VLOOKUP(B143,'List of ZIP Codes'!$A:$C,2,FALSE)</f>
        <v>Suffolk</v>
      </c>
      <c r="B143">
        <v>11934</v>
      </c>
      <c r="C143">
        <f>VLOOKUP(B143,'Total Population'!$B:$D,3,FALSE)</f>
        <v>7929</v>
      </c>
      <c r="D143" s="1">
        <f>VLOOKUP(B143,Race!$B:$Q,5,FALSE)</f>
        <v>0.96216420734014374</v>
      </c>
      <c r="E143" s="1">
        <f>VLOOKUP(B143,Race!$B:$Q,7,FALSE)</f>
        <v>1.1602976415689243E-2</v>
      </c>
      <c r="F143" s="1">
        <f>VLOOKUP(B143,Race!$B:$Q,9,FALSE)</f>
        <v>0</v>
      </c>
      <c r="G143" s="1">
        <f>VLOOKUP(B143,Race!$B:$Q,11,FALSE)</f>
        <v>9.3328288560978693E-3</v>
      </c>
      <c r="H143" s="1">
        <f>VLOOKUP(B143,Race!$B:$Q,13,FALSE)</f>
        <v>0</v>
      </c>
      <c r="I143" s="1">
        <f>VLOOKUP(B143,Race!$B:$Q,16,FALSE)</f>
        <v>1.6899987388069113E-2</v>
      </c>
      <c r="J143" s="27">
        <f>VLOOKUP(B143,Ethnicity!$B:$H,5,FALSE)</f>
        <v>0.91322991550006305</v>
      </c>
      <c r="K143" s="1">
        <f>VLOOKUP(B143,Ethnicity!$B:$H,7,FALSE)</f>
        <v>8.6770084499936936E-2</v>
      </c>
      <c r="L143" s="44">
        <f>VLOOKUP($B143,'Median Age'!$B:$F,3,FALSE)</f>
        <v>38.299999999999997</v>
      </c>
      <c r="M143" s="44">
        <f>VLOOKUP($B143,'Median Age'!$B:$F,4,FALSE)</f>
        <v>39.799999999999997</v>
      </c>
      <c r="N143" s="44">
        <f>VLOOKUP($B143,'Median Age'!$B:$F,5,FALSE)</f>
        <v>36.200000000000003</v>
      </c>
      <c r="O143" s="1">
        <f>VLOOKUP($B143,Education!$B:$F,3,FALSE)</f>
        <v>0.90099999999999991</v>
      </c>
      <c r="P143" s="1">
        <f>VLOOKUP($B143,Education!$B:$F,4,FALSE)</f>
        <v>9.9000000000000088E-2</v>
      </c>
      <c r="Q143" s="1">
        <f>(VLOOKUP(B143,Language!$B:$E,4,FALSE)/VLOOKUP(B143,Language!$B:$E,3,FALSE))</f>
        <v>0.87453531598513012</v>
      </c>
      <c r="R143" t="str">
        <f>VLOOKUP(B143,Language!$AT:$AV,3,FALSE)</f>
        <v>Spanish or Spanish Creole</v>
      </c>
      <c r="S143" s="27">
        <f t="shared" si="24"/>
        <v>0.12546468401486988</v>
      </c>
      <c r="T143" s="33">
        <f>VLOOKUP(B143,Employment!$B:$E,4,FALSE)</f>
        <v>5.5E-2</v>
      </c>
      <c r="U143" s="33">
        <f>VLOOKUP(B143,Poverty!$B:$E,4,FALSE)</f>
        <v>3.7999999999999999E-2</v>
      </c>
      <c r="V143" s="33">
        <f>VLOOKUP(B143,'Public Assistance'!$B:$F,5,FALSE)</f>
        <v>3.7831513260530421E-2</v>
      </c>
      <c r="W143" s="21">
        <f>VLOOKUP(B143,'Median Income'!$B:$E,4,FALSE)</f>
        <v>88265</v>
      </c>
      <c r="X143" s="1">
        <f>VLOOKUP(B143,'Foreign Born'!$A:$E,5,FALSE)</f>
        <v>6.8230546096607392E-2</v>
      </c>
      <c r="Y143">
        <f>VLOOKUP($B143,'Place of Foreign Born'!$B:$AG,3,FALSE)</f>
        <v>541</v>
      </c>
      <c r="Z143">
        <f>VLOOKUP($B143,'Place of Foreign Born'!$B:$AG,4,FALSE)</f>
        <v>174</v>
      </c>
      <c r="AA143">
        <f>VLOOKUP($B143,'Place of Foreign Born'!$B:$AG,5,FALSE)</f>
        <v>0</v>
      </c>
      <c r="AB143">
        <f>VLOOKUP($B143,'Place of Foreign Born'!$B:$AG,6,FALSE)</f>
        <v>69</v>
      </c>
      <c r="AC143">
        <f>VLOOKUP($B143,'Place of Foreign Born'!$B:$AG,7,FALSE)</f>
        <v>16</v>
      </c>
      <c r="AD143">
        <f>VLOOKUP($B143,'Place of Foreign Born'!$B:$AG,8,FALSE)</f>
        <v>89</v>
      </c>
      <c r="AE143">
        <f>VLOOKUP($B143,'Place of Foreign Born'!$B:$AG,9,FALSE)</f>
        <v>0</v>
      </c>
      <c r="AF143" s="1">
        <f t="shared" si="25"/>
        <v>0.32162661737523107</v>
      </c>
      <c r="AG143">
        <f>VLOOKUP($B143,'Place of Foreign Born'!$B:$AG,10,FALSE)</f>
        <v>32</v>
      </c>
      <c r="AH143">
        <f>VLOOKUP($B143,'Place of Foreign Born'!$B:$AG,11,FALSE)</f>
        <v>32</v>
      </c>
      <c r="AI143">
        <f>VLOOKUP($B143,'Place of Foreign Born'!$B:$AG,12,FALSE)</f>
        <v>0</v>
      </c>
      <c r="AJ143">
        <f>VLOOKUP($B143,'Place of Foreign Born'!$B:$AG,13,FALSE)</f>
        <v>0</v>
      </c>
      <c r="AK143">
        <f>VLOOKUP($B143,'Place of Foreign Born'!$B:$AG,14,FALSE)</f>
        <v>0</v>
      </c>
      <c r="AL143">
        <f>VLOOKUP($B143,'Place of Foreign Born'!$B:$AG,15,FALSE)</f>
        <v>0</v>
      </c>
      <c r="AM143" s="1">
        <f t="shared" si="26"/>
        <v>5.9149722735674676E-2</v>
      </c>
      <c r="AN143">
        <f>VLOOKUP($B143,'Place of Foreign Born'!$B:$AG,16,FALSE)</f>
        <v>0</v>
      </c>
      <c r="AO143">
        <f>VLOOKUP($B143,'Place of Foreign Born'!$B:$AG,17,FALSE)</f>
        <v>0</v>
      </c>
      <c r="AP143">
        <f>VLOOKUP($B143,'Place of Foreign Born'!$B:$AG,18,FALSE)</f>
        <v>0</v>
      </c>
      <c r="AQ143">
        <f>VLOOKUP($B143,'Place of Foreign Born'!$B:$AG,19,FALSE)</f>
        <v>0</v>
      </c>
      <c r="AR143">
        <f>VLOOKUP($B143,'Place of Foreign Born'!$B:$AG,20,FALSE)</f>
        <v>0</v>
      </c>
      <c r="AS143">
        <f>VLOOKUP($B143,'Place of Foreign Born'!$B:$AG,21,FALSE)</f>
        <v>0</v>
      </c>
      <c r="AT143">
        <f>VLOOKUP($B143,'Place of Foreign Born'!$B:$AG,22,FALSE)</f>
        <v>0</v>
      </c>
      <c r="AU143" s="1">
        <f t="shared" si="27"/>
        <v>0</v>
      </c>
      <c r="AV143">
        <f>VLOOKUP($B143,'Place of Foreign Born'!$B:$AG,23,FALSE)</f>
        <v>0</v>
      </c>
      <c r="AW143">
        <f>VLOOKUP($B143,'Place of Foreign Born'!$B:$AG,24,FALSE)</f>
        <v>0</v>
      </c>
      <c r="AX143">
        <f>VLOOKUP($B143,'Place of Foreign Born'!$B:$AG,25,FALSE)</f>
        <v>0</v>
      </c>
      <c r="AY143">
        <f>VLOOKUP($B143,'Place of Foreign Born'!$B:$AG,26,FALSE)</f>
        <v>0</v>
      </c>
      <c r="AZ143" s="1">
        <f t="shared" si="28"/>
        <v>0</v>
      </c>
      <c r="BA143">
        <f>VLOOKUP($B143,'Place of Foreign Born'!$B:$AG,27,FALSE)</f>
        <v>335</v>
      </c>
      <c r="BB143">
        <f>VLOOKUP($B143,'Place of Foreign Born'!$B:$AG,28,FALSE)</f>
        <v>335</v>
      </c>
      <c r="BC143">
        <f>VLOOKUP($B143,'Place of Foreign Born'!$B:$AG,29,FALSE)</f>
        <v>21</v>
      </c>
      <c r="BD143">
        <f>VLOOKUP($B143,'Place of Foreign Born'!$B:$AG,30,FALSE)</f>
        <v>267</v>
      </c>
      <c r="BE143">
        <f>VLOOKUP($B143,'Place of Foreign Born'!$B:$AG,31,FALSE)</f>
        <v>47</v>
      </c>
      <c r="BF143">
        <f>VLOOKUP($B143,'Place of Foreign Born'!$B:$AG,32,FALSE)</f>
        <v>0</v>
      </c>
      <c r="BG143" s="1">
        <f t="shared" si="29"/>
        <v>0.61922365988909422</v>
      </c>
    </row>
    <row r="144" spans="1:59" x14ac:dyDescent="0.25">
      <c r="A144" t="str">
        <f>VLOOKUP(B144,'List of ZIP Codes'!$A:$C,2,FALSE)</f>
        <v>Suffolk</v>
      </c>
      <c r="B144">
        <v>11935</v>
      </c>
      <c r="C144">
        <f>VLOOKUP(B144,'Total Population'!$B:$D,3,FALSE)</f>
        <v>3263</v>
      </c>
      <c r="D144" s="1">
        <f>VLOOKUP(B144,Race!$B:$Q,5,FALSE)</f>
        <v>0.9331903156604352</v>
      </c>
      <c r="E144" s="1">
        <f>VLOOKUP(B144,Race!$B:$Q,7,FALSE)</f>
        <v>4.6276432730615998E-2</v>
      </c>
      <c r="F144" s="1">
        <f>VLOOKUP(B144,Race!$B:$Q,9,FALSE)</f>
        <v>0</v>
      </c>
      <c r="G144" s="1">
        <f>VLOOKUP(B144,Race!$B:$Q,11,FALSE)</f>
        <v>1.7775053631627336E-2</v>
      </c>
      <c r="H144" s="1">
        <f>VLOOKUP(B144,Race!$B:$Q,13,FALSE)</f>
        <v>2.7581979773214833E-3</v>
      </c>
      <c r="I144" s="1">
        <f>VLOOKUP(B144,Race!$B:$Q,16,FALSE)</f>
        <v>0</v>
      </c>
      <c r="J144" s="27">
        <f>VLOOKUP(B144,Ethnicity!$B:$H,5,FALSE)</f>
        <v>0.98406374501992033</v>
      </c>
      <c r="K144" s="1">
        <f>VLOOKUP(B144,Ethnicity!$B:$H,7,FALSE)</f>
        <v>1.5936254980079681E-2</v>
      </c>
      <c r="L144" s="44">
        <f>VLOOKUP($B144,'Median Age'!$B:$F,3,FALSE)</f>
        <v>51.5</v>
      </c>
      <c r="M144" s="44">
        <f>VLOOKUP($B144,'Median Age'!$B:$F,4,FALSE)</f>
        <v>52.1</v>
      </c>
      <c r="N144" s="44">
        <f>VLOOKUP($B144,'Median Age'!$B:$F,5,FALSE)</f>
        <v>50.7</v>
      </c>
      <c r="O144" s="1">
        <f>VLOOKUP($B144,Education!$B:$F,3,FALSE)</f>
        <v>0.90400000000000003</v>
      </c>
      <c r="P144" s="1">
        <f>VLOOKUP($B144,Education!$B:$F,4,FALSE)</f>
        <v>9.5999999999999974E-2</v>
      </c>
      <c r="Q144" s="1">
        <f>(VLOOKUP(B144,Language!$B:$E,4,FALSE)/VLOOKUP(B144,Language!$B:$E,3,FALSE))</f>
        <v>0.91502853519340521</v>
      </c>
      <c r="R144" t="str">
        <f>VLOOKUP(B144,Language!$AT:$AV,3,FALSE)</f>
        <v>Russian</v>
      </c>
      <c r="S144" s="27">
        <f t="shared" si="24"/>
        <v>8.4971464806594788E-2</v>
      </c>
      <c r="T144" s="33">
        <f>VLOOKUP(B144,Employment!$B:$E,4,FALSE)</f>
        <v>4.7E-2</v>
      </c>
      <c r="U144" s="33">
        <f>VLOOKUP(B144,Poverty!$B:$E,4,FALSE)</f>
        <v>3.4000000000000002E-2</v>
      </c>
      <c r="V144" s="33">
        <f>VLOOKUP(B144,'Public Assistance'!$B:$F,5,FALSE)</f>
        <v>4.1341653666146644E-2</v>
      </c>
      <c r="W144" s="21">
        <f>VLOOKUP(B144,'Median Income'!$B:$E,4,FALSE)</f>
        <v>87167</v>
      </c>
      <c r="X144" s="1">
        <f>VLOOKUP(B144,'Foreign Born'!$A:$E,5,FALSE)</f>
        <v>8.2439472877719897E-2</v>
      </c>
      <c r="Y144">
        <f>VLOOKUP($B144,'Place of Foreign Born'!$B:$AG,3,FALSE)</f>
        <v>269</v>
      </c>
      <c r="Z144">
        <f>VLOOKUP($B144,'Place of Foreign Born'!$B:$AG,4,FALSE)</f>
        <v>220</v>
      </c>
      <c r="AA144">
        <f>VLOOKUP($B144,'Place of Foreign Born'!$B:$AG,5,FALSE)</f>
        <v>32</v>
      </c>
      <c r="AB144">
        <f>VLOOKUP($B144,'Place of Foreign Born'!$B:$AG,6,FALSE)</f>
        <v>21</v>
      </c>
      <c r="AC144">
        <f>VLOOKUP($B144,'Place of Foreign Born'!$B:$AG,7,FALSE)</f>
        <v>53</v>
      </c>
      <c r="AD144">
        <f>VLOOKUP($B144,'Place of Foreign Born'!$B:$AG,8,FALSE)</f>
        <v>114</v>
      </c>
      <c r="AE144">
        <f>VLOOKUP($B144,'Place of Foreign Born'!$B:$AG,9,FALSE)</f>
        <v>0</v>
      </c>
      <c r="AF144" s="1">
        <f t="shared" si="25"/>
        <v>0.81784386617100369</v>
      </c>
      <c r="AG144">
        <f>VLOOKUP($B144,'Place of Foreign Born'!$B:$AG,10,FALSE)</f>
        <v>49</v>
      </c>
      <c r="AH144">
        <f>VLOOKUP($B144,'Place of Foreign Born'!$B:$AG,11,FALSE)</f>
        <v>0</v>
      </c>
      <c r="AI144">
        <f>VLOOKUP($B144,'Place of Foreign Born'!$B:$AG,12,FALSE)</f>
        <v>49</v>
      </c>
      <c r="AJ144">
        <f>VLOOKUP($B144,'Place of Foreign Born'!$B:$AG,13,FALSE)</f>
        <v>0</v>
      </c>
      <c r="AK144">
        <f>VLOOKUP($B144,'Place of Foreign Born'!$B:$AG,14,FALSE)</f>
        <v>0</v>
      </c>
      <c r="AL144">
        <f>VLOOKUP($B144,'Place of Foreign Born'!$B:$AG,15,FALSE)</f>
        <v>0</v>
      </c>
      <c r="AM144" s="1">
        <f t="shared" si="26"/>
        <v>0.18215613382899629</v>
      </c>
      <c r="AN144">
        <f>VLOOKUP($B144,'Place of Foreign Born'!$B:$AG,16,FALSE)</f>
        <v>0</v>
      </c>
      <c r="AO144">
        <f>VLOOKUP($B144,'Place of Foreign Born'!$B:$AG,17,FALSE)</f>
        <v>0</v>
      </c>
      <c r="AP144">
        <f>VLOOKUP($B144,'Place of Foreign Born'!$B:$AG,18,FALSE)</f>
        <v>0</v>
      </c>
      <c r="AQ144">
        <f>VLOOKUP($B144,'Place of Foreign Born'!$B:$AG,19,FALSE)</f>
        <v>0</v>
      </c>
      <c r="AR144">
        <f>VLOOKUP($B144,'Place of Foreign Born'!$B:$AG,20,FALSE)</f>
        <v>0</v>
      </c>
      <c r="AS144">
        <f>VLOOKUP($B144,'Place of Foreign Born'!$B:$AG,21,FALSE)</f>
        <v>0</v>
      </c>
      <c r="AT144">
        <f>VLOOKUP($B144,'Place of Foreign Born'!$B:$AG,22,FALSE)</f>
        <v>0</v>
      </c>
      <c r="AU144" s="1">
        <f t="shared" si="27"/>
        <v>0</v>
      </c>
      <c r="AV144">
        <f>VLOOKUP($B144,'Place of Foreign Born'!$B:$AG,23,FALSE)</f>
        <v>0</v>
      </c>
      <c r="AW144">
        <f>VLOOKUP($B144,'Place of Foreign Born'!$B:$AG,24,FALSE)</f>
        <v>0</v>
      </c>
      <c r="AX144">
        <f>VLOOKUP($B144,'Place of Foreign Born'!$B:$AG,25,FALSE)</f>
        <v>0</v>
      </c>
      <c r="AY144">
        <f>VLOOKUP($B144,'Place of Foreign Born'!$B:$AG,26,FALSE)</f>
        <v>0</v>
      </c>
      <c r="AZ144" s="1">
        <f t="shared" si="28"/>
        <v>0</v>
      </c>
      <c r="BA144">
        <f>VLOOKUP($B144,'Place of Foreign Born'!$B:$AG,27,FALSE)</f>
        <v>0</v>
      </c>
      <c r="BB144">
        <f>VLOOKUP($B144,'Place of Foreign Born'!$B:$AG,28,FALSE)</f>
        <v>0</v>
      </c>
      <c r="BC144">
        <f>VLOOKUP($B144,'Place of Foreign Born'!$B:$AG,29,FALSE)</f>
        <v>0</v>
      </c>
      <c r="BD144">
        <f>VLOOKUP($B144,'Place of Foreign Born'!$B:$AG,30,FALSE)</f>
        <v>0</v>
      </c>
      <c r="BE144">
        <f>VLOOKUP($B144,'Place of Foreign Born'!$B:$AG,31,FALSE)</f>
        <v>0</v>
      </c>
      <c r="BF144">
        <f>VLOOKUP($B144,'Place of Foreign Born'!$B:$AG,32,FALSE)</f>
        <v>0</v>
      </c>
      <c r="BG144" s="1">
        <f t="shared" si="29"/>
        <v>0</v>
      </c>
    </row>
    <row r="145" spans="1:59" x14ac:dyDescent="0.25">
      <c r="A145" t="str">
        <f>VLOOKUP(B145,'List of ZIP Codes'!$A:$C,2,FALSE)</f>
        <v>Suffolk</v>
      </c>
      <c r="B145">
        <v>11937</v>
      </c>
      <c r="C145">
        <f>VLOOKUP(B145,'Total Population'!$B:$D,3,FALSE)</f>
        <v>15446</v>
      </c>
      <c r="D145" s="1">
        <f>VLOOKUP(B145,Race!$B:$Q,5,FALSE)</f>
        <v>0.90728991324614783</v>
      </c>
      <c r="E145" s="1">
        <f>VLOOKUP(B145,Race!$B:$Q,7,FALSE)</f>
        <v>2.3307005049851094E-2</v>
      </c>
      <c r="F145" s="1">
        <f>VLOOKUP(B145,Race!$B:$Q,9,FALSE)</f>
        <v>1.1006085717985239E-2</v>
      </c>
      <c r="G145" s="1">
        <f>VLOOKUP(B145,Race!$B:$Q,11,FALSE)</f>
        <v>2.9004272950925804E-2</v>
      </c>
      <c r="H145" s="1">
        <f>VLOOKUP(B145,Race!$B:$Q,13,FALSE)</f>
        <v>0</v>
      </c>
      <c r="I145" s="1">
        <f>VLOOKUP(B145,Race!$B:$Q,16,FALSE)</f>
        <v>2.9392723035089992E-2</v>
      </c>
      <c r="J145" s="27">
        <f>VLOOKUP(B145,Ethnicity!$B:$H,5,FALSE)</f>
        <v>0.76175061504596664</v>
      </c>
      <c r="K145" s="1">
        <f>VLOOKUP(B145,Ethnicity!$B:$H,7,FALSE)</f>
        <v>0.23824938495403342</v>
      </c>
      <c r="L145" s="44">
        <f>VLOOKUP($B145,'Median Age'!$B:$F,3,FALSE)</f>
        <v>47.2</v>
      </c>
      <c r="M145" s="44">
        <f>VLOOKUP($B145,'Median Age'!$B:$F,4,FALSE)</f>
        <v>45.9</v>
      </c>
      <c r="N145" s="44">
        <f>VLOOKUP($B145,'Median Age'!$B:$F,5,FALSE)</f>
        <v>47.9</v>
      </c>
      <c r="O145" s="1">
        <f>VLOOKUP($B145,Education!$B:$F,3,FALSE)</f>
        <v>0.93500000000000005</v>
      </c>
      <c r="P145" s="1">
        <f>VLOOKUP($B145,Education!$B:$F,4,FALSE)</f>
        <v>6.4999999999999947E-2</v>
      </c>
      <c r="Q145" s="1">
        <f>(VLOOKUP(B145,Language!$B:$E,4,FALSE)/VLOOKUP(B145,Language!$B:$E,3,FALSE))</f>
        <v>0.71288996698335694</v>
      </c>
      <c r="R145" t="str">
        <f>VLOOKUP(B145,Language!$AT:$AV,3,FALSE)</f>
        <v>Spanish or Spanish Creole</v>
      </c>
      <c r="S145" s="27">
        <f t="shared" si="24"/>
        <v>0.28711003301664306</v>
      </c>
      <c r="T145" s="33">
        <f>VLOOKUP(B145,Employment!$B:$E,4,FALSE)</f>
        <v>8.6999999999999994E-2</v>
      </c>
      <c r="U145" s="33">
        <f>VLOOKUP(B145,Poverty!$B:$E,4,FALSE)</f>
        <v>0.08</v>
      </c>
      <c r="V145" s="33">
        <f>VLOOKUP(B145,'Public Assistance'!$B:$F,5,FALSE)</f>
        <v>2.9555871661134818E-2</v>
      </c>
      <c r="W145" s="21">
        <f>VLOOKUP(B145,'Median Income'!$B:$E,4,FALSE)</f>
        <v>80412</v>
      </c>
      <c r="X145" s="1">
        <f>VLOOKUP(B145,'Foreign Born'!$A:$E,5,FALSE)</f>
        <v>0.20633173637187621</v>
      </c>
      <c r="Y145">
        <f>VLOOKUP($B145,'Place of Foreign Born'!$B:$AG,3,FALSE)</f>
        <v>3187</v>
      </c>
      <c r="Z145">
        <f>VLOOKUP($B145,'Place of Foreign Born'!$B:$AG,4,FALSE)</f>
        <v>478</v>
      </c>
      <c r="AA145">
        <f>VLOOKUP($B145,'Place of Foreign Born'!$B:$AG,5,FALSE)</f>
        <v>175</v>
      </c>
      <c r="AB145">
        <f>VLOOKUP($B145,'Place of Foreign Born'!$B:$AG,6,FALSE)</f>
        <v>102</v>
      </c>
      <c r="AC145">
        <f>VLOOKUP($B145,'Place of Foreign Born'!$B:$AG,7,FALSE)</f>
        <v>42</v>
      </c>
      <c r="AD145">
        <f>VLOOKUP($B145,'Place of Foreign Born'!$B:$AG,8,FALSE)</f>
        <v>143</v>
      </c>
      <c r="AE145">
        <f>VLOOKUP($B145,'Place of Foreign Born'!$B:$AG,9,FALSE)</f>
        <v>16</v>
      </c>
      <c r="AF145" s="1">
        <f t="shared" si="25"/>
        <v>0.14998431126451209</v>
      </c>
      <c r="AG145">
        <f>VLOOKUP($B145,'Place of Foreign Born'!$B:$AG,10,FALSE)</f>
        <v>238</v>
      </c>
      <c r="AH145">
        <f>VLOOKUP($B145,'Place of Foreign Born'!$B:$AG,11,FALSE)</f>
        <v>0</v>
      </c>
      <c r="AI145">
        <f>VLOOKUP($B145,'Place of Foreign Born'!$B:$AG,12,FALSE)</f>
        <v>0</v>
      </c>
      <c r="AJ145">
        <f>VLOOKUP($B145,'Place of Foreign Born'!$B:$AG,13,FALSE)</f>
        <v>211</v>
      </c>
      <c r="AK145">
        <f>VLOOKUP($B145,'Place of Foreign Born'!$B:$AG,14,FALSE)</f>
        <v>27</v>
      </c>
      <c r="AL145">
        <f>VLOOKUP($B145,'Place of Foreign Born'!$B:$AG,15,FALSE)</f>
        <v>0</v>
      </c>
      <c r="AM145" s="1">
        <f t="shared" si="26"/>
        <v>7.467838092249765E-2</v>
      </c>
      <c r="AN145">
        <f>VLOOKUP($B145,'Place of Foreign Born'!$B:$AG,16,FALSE)</f>
        <v>534</v>
      </c>
      <c r="AO145">
        <f>VLOOKUP($B145,'Place of Foreign Born'!$B:$AG,17,FALSE)</f>
        <v>16</v>
      </c>
      <c r="AP145">
        <f>VLOOKUP($B145,'Place of Foreign Born'!$B:$AG,18,FALSE)</f>
        <v>466</v>
      </c>
      <c r="AQ145">
        <f>VLOOKUP($B145,'Place of Foreign Born'!$B:$AG,19,FALSE)</f>
        <v>52</v>
      </c>
      <c r="AR145">
        <f>VLOOKUP($B145,'Place of Foreign Born'!$B:$AG,20,FALSE)</f>
        <v>0</v>
      </c>
      <c r="AS145">
        <f>VLOOKUP($B145,'Place of Foreign Born'!$B:$AG,21,FALSE)</f>
        <v>0</v>
      </c>
      <c r="AT145">
        <f>VLOOKUP($B145,'Place of Foreign Born'!$B:$AG,22,FALSE)</f>
        <v>0</v>
      </c>
      <c r="AU145" s="1">
        <f t="shared" si="27"/>
        <v>0.16755569501098211</v>
      </c>
      <c r="AV145">
        <f>VLOOKUP($B145,'Place of Foreign Born'!$B:$AG,23,FALSE)</f>
        <v>13</v>
      </c>
      <c r="AW145">
        <f>VLOOKUP($B145,'Place of Foreign Born'!$B:$AG,24,FALSE)</f>
        <v>13</v>
      </c>
      <c r="AX145">
        <f>VLOOKUP($B145,'Place of Foreign Born'!$B:$AG,25,FALSE)</f>
        <v>0</v>
      </c>
      <c r="AY145">
        <f>VLOOKUP($B145,'Place of Foreign Born'!$B:$AG,26,FALSE)</f>
        <v>0</v>
      </c>
      <c r="AZ145" s="1">
        <f t="shared" si="28"/>
        <v>4.0790712268591149E-3</v>
      </c>
      <c r="BA145">
        <f>VLOOKUP($B145,'Place of Foreign Born'!$B:$AG,27,FALSE)</f>
        <v>1924</v>
      </c>
      <c r="BB145">
        <f>VLOOKUP($B145,'Place of Foreign Born'!$B:$AG,28,FALSE)</f>
        <v>1885</v>
      </c>
      <c r="BC145">
        <f>VLOOKUP($B145,'Place of Foreign Born'!$B:$AG,29,FALSE)</f>
        <v>52</v>
      </c>
      <c r="BD145">
        <f>VLOOKUP($B145,'Place of Foreign Born'!$B:$AG,30,FALSE)</f>
        <v>388</v>
      </c>
      <c r="BE145">
        <f>VLOOKUP($B145,'Place of Foreign Born'!$B:$AG,31,FALSE)</f>
        <v>1445</v>
      </c>
      <c r="BF145">
        <f>VLOOKUP($B145,'Place of Foreign Born'!$B:$AG,32,FALSE)</f>
        <v>39</v>
      </c>
      <c r="BG145" s="1">
        <f t="shared" si="29"/>
        <v>0.60370254157514902</v>
      </c>
    </row>
    <row r="146" spans="1:59" x14ac:dyDescent="0.25">
      <c r="A146" t="str">
        <f>VLOOKUP(B146,'List of ZIP Codes'!$A:$C,2,FALSE)</f>
        <v>Suffolk</v>
      </c>
      <c r="B146">
        <v>11939</v>
      </c>
      <c r="C146">
        <f>VLOOKUP(B146,'Total Population'!$B:$D,3,FALSE)</f>
        <v>932</v>
      </c>
      <c r="D146" s="1">
        <f>VLOOKUP(B146,Race!$B:$Q,5,FALSE)</f>
        <v>0.93133047210300424</v>
      </c>
      <c r="E146" s="1">
        <f>VLOOKUP(B146,Race!$B:$Q,7,FALSE)</f>
        <v>0</v>
      </c>
      <c r="F146" s="1">
        <f>VLOOKUP(B146,Race!$B:$Q,9,FALSE)</f>
        <v>0</v>
      </c>
      <c r="G146" s="1">
        <f>VLOOKUP(B146,Race!$B:$Q,11,FALSE)</f>
        <v>3.2188841201716738E-3</v>
      </c>
      <c r="H146" s="1">
        <f>VLOOKUP(B146,Race!$B:$Q,13,FALSE)</f>
        <v>2.4678111587982832E-2</v>
      </c>
      <c r="I146" s="1">
        <f>VLOOKUP(B146,Race!$B:$Q,16,FALSE)</f>
        <v>4.07725321888412E-2</v>
      </c>
      <c r="J146" s="27">
        <f>VLOOKUP(B146,Ethnicity!$B:$H,5,FALSE)</f>
        <v>0.93025751072961371</v>
      </c>
      <c r="K146" s="1">
        <f>VLOOKUP(B146,Ethnicity!$B:$H,7,FALSE)</f>
        <v>6.974248927038626E-2</v>
      </c>
      <c r="L146" s="44">
        <f>VLOOKUP($B146,'Median Age'!$B:$F,3,FALSE)</f>
        <v>59.7</v>
      </c>
      <c r="M146" s="44">
        <f>VLOOKUP($B146,'Median Age'!$B:$F,4,FALSE)</f>
        <v>61.8</v>
      </c>
      <c r="N146" s="44">
        <f>VLOOKUP($B146,'Median Age'!$B:$F,5,FALSE)</f>
        <v>58.4</v>
      </c>
      <c r="O146" s="1">
        <f>VLOOKUP($B146,Education!$B:$F,3,FALSE)</f>
        <v>0.93599999999999994</v>
      </c>
      <c r="P146" s="1">
        <f>VLOOKUP($B146,Education!$B:$F,4,FALSE)</f>
        <v>6.4000000000000057E-2</v>
      </c>
      <c r="Q146" s="1">
        <f>(VLOOKUP(B146,Language!$B:$E,4,FALSE)/VLOOKUP(B146,Language!$B:$E,3,FALSE))</f>
        <v>0.8596685082872928</v>
      </c>
      <c r="R146" t="str">
        <f>VLOOKUP(B146,Language!$AT:$AV,3,FALSE)</f>
        <v>Greek</v>
      </c>
      <c r="S146" s="27">
        <f t="shared" si="24"/>
        <v>0.1403314917127072</v>
      </c>
      <c r="T146" s="33">
        <f>VLOOKUP(B146,Employment!$B:$E,4,FALSE)</f>
        <v>0.16300000000000001</v>
      </c>
      <c r="U146" s="33">
        <f>VLOOKUP(B146,Poverty!$B:$E,4,FALSE)</f>
        <v>1.4999999999999999E-2</v>
      </c>
      <c r="V146" s="33">
        <f>VLOOKUP(B146,'Public Assistance'!$B:$F,5,FALSE)</f>
        <v>2.8888888888888888E-2</v>
      </c>
      <c r="W146" s="21">
        <f>VLOOKUP(B146,'Median Income'!$B:$E,4,FALSE)</f>
        <v>73333</v>
      </c>
      <c r="X146" s="1">
        <f>VLOOKUP(B146,'Foreign Born'!$A:$E,5,FALSE)</f>
        <v>0.14699570815450644</v>
      </c>
      <c r="Y146">
        <f>VLOOKUP($B146,'Place of Foreign Born'!$B:$AG,3,FALSE)</f>
        <v>137</v>
      </c>
      <c r="Z146">
        <f>VLOOKUP($B146,'Place of Foreign Born'!$B:$AG,4,FALSE)</f>
        <v>71</v>
      </c>
      <c r="AA146">
        <f>VLOOKUP($B146,'Place of Foreign Born'!$B:$AG,5,FALSE)</f>
        <v>20</v>
      </c>
      <c r="AB146">
        <f>VLOOKUP($B146,'Place of Foreign Born'!$B:$AG,6,FALSE)</f>
        <v>13</v>
      </c>
      <c r="AC146">
        <f>VLOOKUP($B146,'Place of Foreign Born'!$B:$AG,7,FALSE)</f>
        <v>26</v>
      </c>
      <c r="AD146">
        <f>VLOOKUP($B146,'Place of Foreign Born'!$B:$AG,8,FALSE)</f>
        <v>12</v>
      </c>
      <c r="AE146">
        <f>VLOOKUP($B146,'Place of Foreign Born'!$B:$AG,9,FALSE)</f>
        <v>0</v>
      </c>
      <c r="AF146" s="1">
        <f t="shared" si="25"/>
        <v>0.51824817518248179</v>
      </c>
      <c r="AG146">
        <f>VLOOKUP($B146,'Place of Foreign Born'!$B:$AG,10,FALSE)</f>
        <v>31</v>
      </c>
      <c r="AH146">
        <f>VLOOKUP($B146,'Place of Foreign Born'!$B:$AG,11,FALSE)</f>
        <v>3</v>
      </c>
      <c r="AI146">
        <f>VLOOKUP($B146,'Place of Foreign Born'!$B:$AG,12,FALSE)</f>
        <v>0</v>
      </c>
      <c r="AJ146">
        <f>VLOOKUP($B146,'Place of Foreign Born'!$B:$AG,13,FALSE)</f>
        <v>0</v>
      </c>
      <c r="AK146">
        <f>VLOOKUP($B146,'Place of Foreign Born'!$B:$AG,14,FALSE)</f>
        <v>28</v>
      </c>
      <c r="AL146">
        <f>VLOOKUP($B146,'Place of Foreign Born'!$B:$AG,15,FALSE)</f>
        <v>0</v>
      </c>
      <c r="AM146" s="1">
        <f t="shared" si="26"/>
        <v>0.22627737226277372</v>
      </c>
      <c r="AN146">
        <f>VLOOKUP($B146,'Place of Foreign Born'!$B:$AG,16,FALSE)</f>
        <v>3</v>
      </c>
      <c r="AO146">
        <f>VLOOKUP($B146,'Place of Foreign Born'!$B:$AG,17,FALSE)</f>
        <v>0</v>
      </c>
      <c r="AP146">
        <f>VLOOKUP($B146,'Place of Foreign Born'!$B:$AG,18,FALSE)</f>
        <v>0</v>
      </c>
      <c r="AQ146">
        <f>VLOOKUP($B146,'Place of Foreign Born'!$B:$AG,19,FALSE)</f>
        <v>3</v>
      </c>
      <c r="AR146">
        <f>VLOOKUP($B146,'Place of Foreign Born'!$B:$AG,20,FALSE)</f>
        <v>0</v>
      </c>
      <c r="AS146">
        <f>VLOOKUP($B146,'Place of Foreign Born'!$B:$AG,21,FALSE)</f>
        <v>0</v>
      </c>
      <c r="AT146">
        <f>VLOOKUP($B146,'Place of Foreign Born'!$B:$AG,22,FALSE)</f>
        <v>0</v>
      </c>
      <c r="AU146" s="1">
        <f t="shared" si="27"/>
        <v>2.1897810218978103E-2</v>
      </c>
      <c r="AV146">
        <f>VLOOKUP($B146,'Place of Foreign Born'!$B:$AG,23,FALSE)</f>
        <v>0</v>
      </c>
      <c r="AW146">
        <f>VLOOKUP($B146,'Place of Foreign Born'!$B:$AG,24,FALSE)</f>
        <v>0</v>
      </c>
      <c r="AX146">
        <f>VLOOKUP($B146,'Place of Foreign Born'!$B:$AG,25,FALSE)</f>
        <v>0</v>
      </c>
      <c r="AY146">
        <f>VLOOKUP($B146,'Place of Foreign Born'!$B:$AG,26,FALSE)</f>
        <v>0</v>
      </c>
      <c r="AZ146" s="1">
        <f t="shared" si="28"/>
        <v>0</v>
      </c>
      <c r="BA146">
        <f>VLOOKUP($B146,'Place of Foreign Born'!$B:$AG,27,FALSE)</f>
        <v>32</v>
      </c>
      <c r="BB146">
        <f>VLOOKUP($B146,'Place of Foreign Born'!$B:$AG,28,FALSE)</f>
        <v>32</v>
      </c>
      <c r="BC146">
        <f>VLOOKUP($B146,'Place of Foreign Born'!$B:$AG,29,FALSE)</f>
        <v>0</v>
      </c>
      <c r="BD146">
        <f>VLOOKUP($B146,'Place of Foreign Born'!$B:$AG,30,FALSE)</f>
        <v>32</v>
      </c>
      <c r="BE146">
        <f>VLOOKUP($B146,'Place of Foreign Born'!$B:$AG,31,FALSE)</f>
        <v>0</v>
      </c>
      <c r="BF146">
        <f>VLOOKUP($B146,'Place of Foreign Born'!$B:$AG,32,FALSE)</f>
        <v>0</v>
      </c>
      <c r="BG146" s="1">
        <f t="shared" si="29"/>
        <v>0.23357664233576642</v>
      </c>
    </row>
    <row r="147" spans="1:59" x14ac:dyDescent="0.25">
      <c r="A147" t="str">
        <f>VLOOKUP(B147,'List of ZIP Codes'!$A:$C,2,FALSE)</f>
        <v>Suffolk</v>
      </c>
      <c r="B147">
        <v>11940</v>
      </c>
      <c r="C147">
        <f>VLOOKUP(B147,'Total Population'!$B:$D,3,FALSE)</f>
        <v>4982</v>
      </c>
      <c r="D147" s="1">
        <f>VLOOKUP(B147,Race!$B:$Q,5,FALSE)</f>
        <v>0.96487354476114007</v>
      </c>
      <c r="E147" s="1">
        <f>VLOOKUP(B147,Race!$B:$Q,7,FALSE)</f>
        <v>2.2681653954235246E-2</v>
      </c>
      <c r="F147" s="1">
        <f>VLOOKUP(B147,Race!$B:$Q,9,FALSE)</f>
        <v>1.2043356081894822E-3</v>
      </c>
      <c r="G147" s="1">
        <f>VLOOKUP(B147,Race!$B:$Q,11,FALSE)</f>
        <v>4.415897230028101E-3</v>
      </c>
      <c r="H147" s="1">
        <f>VLOOKUP(B147,Race!$B:$Q,13,FALSE)</f>
        <v>0</v>
      </c>
      <c r="I147" s="1">
        <f>VLOOKUP(B147,Race!$B:$Q,16,FALSE)</f>
        <v>6.8245684464070654E-3</v>
      </c>
      <c r="J147" s="27">
        <f>VLOOKUP(B147,Ethnicity!$B:$H,5,FALSE)</f>
        <v>0.9377759935768768</v>
      </c>
      <c r="K147" s="1">
        <f>VLOOKUP(B147,Ethnicity!$B:$H,7,FALSE)</f>
        <v>6.2224006423123243E-2</v>
      </c>
      <c r="L147" s="44">
        <f>VLOOKUP($B147,'Median Age'!$B:$F,3,FALSE)</f>
        <v>44.5</v>
      </c>
      <c r="M147" s="44">
        <f>VLOOKUP($B147,'Median Age'!$B:$F,4,FALSE)</f>
        <v>40.4</v>
      </c>
      <c r="N147" s="44">
        <f>VLOOKUP($B147,'Median Age'!$B:$F,5,FALSE)</f>
        <v>49</v>
      </c>
      <c r="O147" s="1">
        <f>VLOOKUP($B147,Education!$B:$F,3,FALSE)</f>
        <v>0.95900000000000007</v>
      </c>
      <c r="P147" s="1">
        <f>VLOOKUP($B147,Education!$B:$F,4,FALSE)</f>
        <v>4.0999999999999925E-2</v>
      </c>
      <c r="Q147" s="1">
        <f>(VLOOKUP(B147,Language!$B:$E,4,FALSE)/VLOOKUP(B147,Language!$B:$E,3,FALSE))</f>
        <v>0.9124841838886546</v>
      </c>
      <c r="R147" t="str">
        <f>VLOOKUP(B147,Language!$AT:$AV,3,FALSE)</f>
        <v>Spanish or Spanish Creole</v>
      </c>
      <c r="S147" s="27">
        <f t="shared" si="24"/>
        <v>8.7515816111345401E-2</v>
      </c>
      <c r="T147" s="33">
        <f>VLOOKUP(B147,Employment!$B:$E,4,FALSE)</f>
        <v>6.0999999999999999E-2</v>
      </c>
      <c r="U147" s="33">
        <f>VLOOKUP(B147,Poverty!$B:$E,4,FALSE)</f>
        <v>6.6000000000000003E-2</v>
      </c>
      <c r="V147" s="33">
        <f>VLOOKUP(B147,'Public Assistance'!$B:$F,5,FALSE)</f>
        <v>2.748414376321353E-2</v>
      </c>
      <c r="W147" s="21">
        <f>VLOOKUP(B147,'Median Income'!$B:$E,4,FALSE)</f>
        <v>94509</v>
      </c>
      <c r="X147" s="1">
        <f>VLOOKUP(B147,'Foreign Born'!$A:$E,5,FALSE)</f>
        <v>3.5929345644319551E-2</v>
      </c>
      <c r="Y147">
        <f>VLOOKUP($B147,'Place of Foreign Born'!$B:$AG,3,FALSE)</f>
        <v>179</v>
      </c>
      <c r="Z147">
        <f>VLOOKUP($B147,'Place of Foreign Born'!$B:$AG,4,FALSE)</f>
        <v>66</v>
      </c>
      <c r="AA147">
        <f>VLOOKUP($B147,'Place of Foreign Born'!$B:$AG,5,FALSE)</f>
        <v>0</v>
      </c>
      <c r="AB147">
        <f>VLOOKUP($B147,'Place of Foreign Born'!$B:$AG,6,FALSE)</f>
        <v>9</v>
      </c>
      <c r="AC147">
        <f>VLOOKUP($B147,'Place of Foreign Born'!$B:$AG,7,FALSE)</f>
        <v>57</v>
      </c>
      <c r="AD147">
        <f>VLOOKUP($B147,'Place of Foreign Born'!$B:$AG,8,FALSE)</f>
        <v>0</v>
      </c>
      <c r="AE147">
        <f>VLOOKUP($B147,'Place of Foreign Born'!$B:$AG,9,FALSE)</f>
        <v>0</v>
      </c>
      <c r="AF147" s="1">
        <f t="shared" si="25"/>
        <v>0.36871508379888268</v>
      </c>
      <c r="AG147">
        <f>VLOOKUP($B147,'Place of Foreign Born'!$B:$AG,10,FALSE)</f>
        <v>51</v>
      </c>
      <c r="AH147">
        <f>VLOOKUP($B147,'Place of Foreign Born'!$B:$AG,11,FALSE)</f>
        <v>1</v>
      </c>
      <c r="AI147">
        <f>VLOOKUP($B147,'Place of Foreign Born'!$B:$AG,12,FALSE)</f>
        <v>11</v>
      </c>
      <c r="AJ147">
        <f>VLOOKUP($B147,'Place of Foreign Born'!$B:$AG,13,FALSE)</f>
        <v>10</v>
      </c>
      <c r="AK147">
        <f>VLOOKUP($B147,'Place of Foreign Born'!$B:$AG,14,FALSE)</f>
        <v>29</v>
      </c>
      <c r="AL147">
        <f>VLOOKUP($B147,'Place of Foreign Born'!$B:$AG,15,FALSE)</f>
        <v>0</v>
      </c>
      <c r="AM147" s="1">
        <f t="shared" si="26"/>
        <v>0.28491620111731841</v>
      </c>
      <c r="AN147">
        <f>VLOOKUP($B147,'Place of Foreign Born'!$B:$AG,16,FALSE)</f>
        <v>0</v>
      </c>
      <c r="AO147">
        <f>VLOOKUP($B147,'Place of Foreign Born'!$B:$AG,17,FALSE)</f>
        <v>0</v>
      </c>
      <c r="AP147">
        <f>VLOOKUP($B147,'Place of Foreign Born'!$B:$AG,18,FALSE)</f>
        <v>0</v>
      </c>
      <c r="AQ147">
        <f>VLOOKUP($B147,'Place of Foreign Born'!$B:$AG,19,FALSE)</f>
        <v>0</v>
      </c>
      <c r="AR147">
        <f>VLOOKUP($B147,'Place of Foreign Born'!$B:$AG,20,FALSE)</f>
        <v>0</v>
      </c>
      <c r="AS147">
        <f>VLOOKUP($B147,'Place of Foreign Born'!$B:$AG,21,FALSE)</f>
        <v>0</v>
      </c>
      <c r="AT147">
        <f>VLOOKUP($B147,'Place of Foreign Born'!$B:$AG,22,FALSE)</f>
        <v>0</v>
      </c>
      <c r="AU147" s="1">
        <f t="shared" si="27"/>
        <v>0</v>
      </c>
      <c r="AV147">
        <f>VLOOKUP($B147,'Place of Foreign Born'!$B:$AG,23,FALSE)</f>
        <v>12</v>
      </c>
      <c r="AW147">
        <f>VLOOKUP($B147,'Place of Foreign Born'!$B:$AG,24,FALSE)</f>
        <v>12</v>
      </c>
      <c r="AX147">
        <f>VLOOKUP($B147,'Place of Foreign Born'!$B:$AG,25,FALSE)</f>
        <v>0</v>
      </c>
      <c r="AY147">
        <f>VLOOKUP($B147,'Place of Foreign Born'!$B:$AG,26,FALSE)</f>
        <v>0</v>
      </c>
      <c r="AZ147" s="1">
        <f t="shared" si="28"/>
        <v>6.7039106145251395E-2</v>
      </c>
      <c r="BA147">
        <f>VLOOKUP($B147,'Place of Foreign Born'!$B:$AG,27,FALSE)</f>
        <v>50</v>
      </c>
      <c r="BB147">
        <f>VLOOKUP($B147,'Place of Foreign Born'!$B:$AG,28,FALSE)</f>
        <v>50</v>
      </c>
      <c r="BC147">
        <f>VLOOKUP($B147,'Place of Foreign Born'!$B:$AG,29,FALSE)</f>
        <v>1</v>
      </c>
      <c r="BD147">
        <f>VLOOKUP($B147,'Place of Foreign Born'!$B:$AG,30,FALSE)</f>
        <v>37</v>
      </c>
      <c r="BE147">
        <f>VLOOKUP($B147,'Place of Foreign Born'!$B:$AG,31,FALSE)</f>
        <v>12</v>
      </c>
      <c r="BF147">
        <f>VLOOKUP($B147,'Place of Foreign Born'!$B:$AG,32,FALSE)</f>
        <v>0</v>
      </c>
      <c r="BG147" s="1">
        <f t="shared" si="29"/>
        <v>0.27932960893854747</v>
      </c>
    </row>
    <row r="148" spans="1:59" x14ac:dyDescent="0.25">
      <c r="A148" t="str">
        <f>VLOOKUP(B148,'List of ZIP Codes'!$A:$C,2,FALSE)</f>
        <v>Suffolk</v>
      </c>
      <c r="B148">
        <v>11941</v>
      </c>
      <c r="C148">
        <f>VLOOKUP(B148,'Total Population'!$B:$D,3,FALSE)</f>
        <v>1929</v>
      </c>
      <c r="D148" s="1">
        <f>VLOOKUP(B148,Race!$B:$Q,5,FALSE)</f>
        <v>0.97407983411093835</v>
      </c>
      <c r="E148" s="1">
        <f>VLOOKUP(B148,Race!$B:$Q,7,FALSE)</f>
        <v>0</v>
      </c>
      <c r="F148" s="1">
        <f>VLOOKUP(B148,Race!$B:$Q,9,FALSE)</f>
        <v>0</v>
      </c>
      <c r="G148" s="1">
        <f>VLOOKUP(B148,Race!$B:$Q,11,FALSE)</f>
        <v>6.7392431311560398E-3</v>
      </c>
      <c r="H148" s="1">
        <f>VLOOKUP(B148,Race!$B:$Q,13,FALSE)</f>
        <v>0</v>
      </c>
      <c r="I148" s="1">
        <f>VLOOKUP(B148,Race!$B:$Q,16,FALSE)</f>
        <v>1.9180922757905651E-2</v>
      </c>
      <c r="J148" s="27">
        <f>VLOOKUP(B148,Ethnicity!$B:$H,5,FALSE)</f>
        <v>0.85588387765681695</v>
      </c>
      <c r="K148" s="1">
        <f>VLOOKUP(B148,Ethnicity!$B:$H,7,FALSE)</f>
        <v>0.144116122343183</v>
      </c>
      <c r="L148" s="44">
        <f>VLOOKUP($B148,'Median Age'!$B:$F,3,FALSE)</f>
        <v>46.7</v>
      </c>
      <c r="M148" s="44">
        <f>VLOOKUP($B148,'Median Age'!$B:$F,4,FALSE)</f>
        <v>45.3</v>
      </c>
      <c r="N148" s="44">
        <f>VLOOKUP($B148,'Median Age'!$B:$F,5,FALSE)</f>
        <v>49.6</v>
      </c>
      <c r="O148" s="1">
        <f>VLOOKUP($B148,Education!$B:$F,3,FALSE)</f>
        <v>0.92400000000000004</v>
      </c>
      <c r="P148" s="1">
        <f>VLOOKUP($B148,Education!$B:$F,4,FALSE)</f>
        <v>7.5999999999999956E-2</v>
      </c>
      <c r="Q148" s="1">
        <f>(VLOOKUP(B148,Language!$B:$E,4,FALSE)/VLOOKUP(B148,Language!$B:$E,3,FALSE))</f>
        <v>0.85504885993485347</v>
      </c>
      <c r="R148" t="str">
        <f>VLOOKUP(B148,Language!$AT:$AV,3,FALSE)</f>
        <v>Spanish or Spanish Creole</v>
      </c>
      <c r="S148" s="27">
        <f t="shared" si="24"/>
        <v>0.14495114006514653</v>
      </c>
      <c r="T148" s="33">
        <f>VLOOKUP(B148,Employment!$B:$E,4,FALSE)</f>
        <v>5.7999999999999996E-2</v>
      </c>
      <c r="U148" s="33">
        <f>VLOOKUP(B148,Poverty!$B:$E,4,FALSE)</f>
        <v>0.115</v>
      </c>
      <c r="V148" s="33">
        <f>VLOOKUP(B148,'Public Assistance'!$B:$F,5,FALSE)</f>
        <v>2.4869109947643978E-2</v>
      </c>
      <c r="W148" s="21">
        <f>VLOOKUP(B148,'Median Income'!$B:$E,4,FALSE)</f>
        <v>83500</v>
      </c>
      <c r="X148" s="1">
        <f>VLOOKUP(B148,'Foreign Born'!$A:$E,5,FALSE)</f>
        <v>9.9015033696215657E-2</v>
      </c>
      <c r="Y148">
        <f>VLOOKUP($B148,'Place of Foreign Born'!$B:$AG,3,FALSE)</f>
        <v>191</v>
      </c>
      <c r="Z148">
        <f>VLOOKUP($B148,'Place of Foreign Born'!$B:$AG,4,FALSE)</f>
        <v>53</v>
      </c>
      <c r="AA148">
        <f>VLOOKUP($B148,'Place of Foreign Born'!$B:$AG,5,FALSE)</f>
        <v>40</v>
      </c>
      <c r="AB148">
        <f>VLOOKUP($B148,'Place of Foreign Born'!$B:$AG,6,FALSE)</f>
        <v>5</v>
      </c>
      <c r="AC148">
        <f>VLOOKUP($B148,'Place of Foreign Born'!$B:$AG,7,FALSE)</f>
        <v>8</v>
      </c>
      <c r="AD148">
        <f>VLOOKUP($B148,'Place of Foreign Born'!$B:$AG,8,FALSE)</f>
        <v>0</v>
      </c>
      <c r="AE148">
        <f>VLOOKUP($B148,'Place of Foreign Born'!$B:$AG,9,FALSE)</f>
        <v>0</v>
      </c>
      <c r="AF148" s="1">
        <f t="shared" si="25"/>
        <v>0.27748691099476441</v>
      </c>
      <c r="AG148">
        <f>VLOOKUP($B148,'Place of Foreign Born'!$B:$AG,10,FALSE)</f>
        <v>13</v>
      </c>
      <c r="AH148">
        <f>VLOOKUP($B148,'Place of Foreign Born'!$B:$AG,11,FALSE)</f>
        <v>0</v>
      </c>
      <c r="AI148">
        <f>VLOOKUP($B148,'Place of Foreign Born'!$B:$AG,12,FALSE)</f>
        <v>0</v>
      </c>
      <c r="AJ148">
        <f>VLOOKUP($B148,'Place of Foreign Born'!$B:$AG,13,FALSE)</f>
        <v>13</v>
      </c>
      <c r="AK148">
        <f>VLOOKUP($B148,'Place of Foreign Born'!$B:$AG,14,FALSE)</f>
        <v>0</v>
      </c>
      <c r="AL148">
        <f>VLOOKUP($B148,'Place of Foreign Born'!$B:$AG,15,FALSE)</f>
        <v>0</v>
      </c>
      <c r="AM148" s="1">
        <f t="shared" si="26"/>
        <v>6.8062827225130892E-2</v>
      </c>
      <c r="AN148">
        <f>VLOOKUP($B148,'Place of Foreign Born'!$B:$AG,16,FALSE)</f>
        <v>0</v>
      </c>
      <c r="AO148">
        <f>VLOOKUP($B148,'Place of Foreign Born'!$B:$AG,17,FALSE)</f>
        <v>0</v>
      </c>
      <c r="AP148">
        <f>VLOOKUP($B148,'Place of Foreign Born'!$B:$AG,18,FALSE)</f>
        <v>0</v>
      </c>
      <c r="AQ148">
        <f>VLOOKUP($B148,'Place of Foreign Born'!$B:$AG,19,FALSE)</f>
        <v>0</v>
      </c>
      <c r="AR148">
        <f>VLOOKUP($B148,'Place of Foreign Born'!$B:$AG,20,FALSE)</f>
        <v>0</v>
      </c>
      <c r="AS148">
        <f>VLOOKUP($B148,'Place of Foreign Born'!$B:$AG,21,FALSE)</f>
        <v>0</v>
      </c>
      <c r="AT148">
        <f>VLOOKUP($B148,'Place of Foreign Born'!$B:$AG,22,FALSE)</f>
        <v>0</v>
      </c>
      <c r="AU148" s="1">
        <f t="shared" si="27"/>
        <v>0</v>
      </c>
      <c r="AV148">
        <f>VLOOKUP($B148,'Place of Foreign Born'!$B:$AG,23,FALSE)</f>
        <v>0</v>
      </c>
      <c r="AW148">
        <f>VLOOKUP($B148,'Place of Foreign Born'!$B:$AG,24,FALSE)</f>
        <v>0</v>
      </c>
      <c r="AX148">
        <f>VLOOKUP($B148,'Place of Foreign Born'!$B:$AG,25,FALSE)</f>
        <v>0</v>
      </c>
      <c r="AY148">
        <f>VLOOKUP($B148,'Place of Foreign Born'!$B:$AG,26,FALSE)</f>
        <v>0</v>
      </c>
      <c r="AZ148" s="1">
        <f t="shared" si="28"/>
        <v>0</v>
      </c>
      <c r="BA148">
        <f>VLOOKUP($B148,'Place of Foreign Born'!$B:$AG,27,FALSE)</f>
        <v>125</v>
      </c>
      <c r="BB148">
        <f>VLOOKUP($B148,'Place of Foreign Born'!$B:$AG,28,FALSE)</f>
        <v>125</v>
      </c>
      <c r="BC148">
        <f>VLOOKUP($B148,'Place of Foreign Born'!$B:$AG,29,FALSE)</f>
        <v>9</v>
      </c>
      <c r="BD148">
        <f>VLOOKUP($B148,'Place of Foreign Born'!$B:$AG,30,FALSE)</f>
        <v>0</v>
      </c>
      <c r="BE148">
        <f>VLOOKUP($B148,'Place of Foreign Born'!$B:$AG,31,FALSE)</f>
        <v>116</v>
      </c>
      <c r="BF148">
        <f>VLOOKUP($B148,'Place of Foreign Born'!$B:$AG,32,FALSE)</f>
        <v>0</v>
      </c>
      <c r="BG148" s="1">
        <f t="shared" si="29"/>
        <v>0.65445026178010468</v>
      </c>
    </row>
    <row r="149" spans="1:59" x14ac:dyDescent="0.25">
      <c r="A149" t="str">
        <f>VLOOKUP(B149,'List of ZIP Codes'!$A:$C,2,FALSE)</f>
        <v>Suffolk</v>
      </c>
      <c r="B149">
        <v>11942</v>
      </c>
      <c r="C149">
        <f>VLOOKUP(B149,'Total Population'!$B:$D,3,FALSE)</f>
        <v>4092</v>
      </c>
      <c r="D149" s="1">
        <f>VLOOKUP(B149,Race!$B:$Q,5,FALSE)</f>
        <v>0.94550342130987297</v>
      </c>
      <c r="E149" s="1">
        <f>VLOOKUP(B149,Race!$B:$Q,7,FALSE)</f>
        <v>1.9550342130987292E-3</v>
      </c>
      <c r="F149" s="1">
        <f>VLOOKUP(B149,Race!$B:$Q,9,FALSE)</f>
        <v>5.131964809384164E-3</v>
      </c>
      <c r="G149" s="1">
        <f>VLOOKUP(B149,Race!$B:$Q,11,FALSE)</f>
        <v>2.6881720430107529E-3</v>
      </c>
      <c r="H149" s="1">
        <f>VLOOKUP(B149,Race!$B:$Q,13,FALSE)</f>
        <v>0</v>
      </c>
      <c r="I149" s="1">
        <f>VLOOKUP(B149,Race!$B:$Q,16,FALSE)</f>
        <v>4.4721407624633433E-2</v>
      </c>
      <c r="J149" s="27">
        <f>VLOOKUP(B149,Ethnicity!$B:$H,5,FALSE)</f>
        <v>0.95478983382209193</v>
      </c>
      <c r="K149" s="1">
        <f>VLOOKUP(B149,Ethnicity!$B:$H,7,FALSE)</f>
        <v>4.5210166177908115E-2</v>
      </c>
      <c r="L149" s="44">
        <f>VLOOKUP($B149,'Median Age'!$B:$F,3,FALSE)</f>
        <v>46.4</v>
      </c>
      <c r="M149" s="44">
        <f>VLOOKUP($B149,'Median Age'!$B:$F,4,FALSE)</f>
        <v>47.5</v>
      </c>
      <c r="N149" s="44">
        <f>VLOOKUP($B149,'Median Age'!$B:$F,5,FALSE)</f>
        <v>45.1</v>
      </c>
      <c r="O149" s="1">
        <f>VLOOKUP($B149,Education!$B:$F,3,FALSE)</f>
        <v>0.96</v>
      </c>
      <c r="P149" s="1">
        <f>VLOOKUP($B149,Education!$B:$F,4,FALSE)</f>
        <v>4.0000000000000036E-2</v>
      </c>
      <c r="Q149" s="1">
        <f>(VLOOKUP(B149,Language!$B:$E,4,FALSE)/VLOOKUP(B149,Language!$B:$E,3,FALSE))</f>
        <v>0.92630241423125792</v>
      </c>
      <c r="R149" t="str">
        <f>VLOOKUP(B149,Language!$AT:$AV,3,FALSE)</f>
        <v>Spanish or Spanish Creole</v>
      </c>
      <c r="S149" s="27">
        <f t="shared" si="24"/>
        <v>7.369758576874208E-2</v>
      </c>
      <c r="T149" s="33">
        <f>VLOOKUP(B149,Employment!$B:$E,4,FALSE)</f>
        <v>0.04</v>
      </c>
      <c r="U149" s="33">
        <f>VLOOKUP(B149,Poverty!$B:$E,4,FALSE)</f>
        <v>3.3000000000000002E-2</v>
      </c>
      <c r="V149" s="33">
        <f>VLOOKUP(B149,'Public Assistance'!$B:$F,5,FALSE)</f>
        <v>8.7664370695053218E-3</v>
      </c>
      <c r="W149" s="21">
        <f>VLOOKUP(B149,'Median Income'!$B:$E,4,FALSE)</f>
        <v>89969</v>
      </c>
      <c r="X149" s="1">
        <f>VLOOKUP(B149,'Foreign Born'!$A:$E,5,FALSE)</f>
        <v>5.6695992179863146E-2</v>
      </c>
      <c r="Y149">
        <f>VLOOKUP($B149,'Place of Foreign Born'!$B:$AG,3,FALSE)</f>
        <v>232</v>
      </c>
      <c r="Z149">
        <f>VLOOKUP($B149,'Place of Foreign Born'!$B:$AG,4,FALSE)</f>
        <v>132</v>
      </c>
      <c r="AA149">
        <f>VLOOKUP($B149,'Place of Foreign Born'!$B:$AG,5,FALSE)</f>
        <v>17</v>
      </c>
      <c r="AB149">
        <f>VLOOKUP($B149,'Place of Foreign Born'!$B:$AG,6,FALSE)</f>
        <v>11</v>
      </c>
      <c r="AC149">
        <f>VLOOKUP($B149,'Place of Foreign Born'!$B:$AG,7,FALSE)</f>
        <v>66</v>
      </c>
      <c r="AD149">
        <f>VLOOKUP($B149,'Place of Foreign Born'!$B:$AG,8,FALSE)</f>
        <v>38</v>
      </c>
      <c r="AE149">
        <f>VLOOKUP($B149,'Place of Foreign Born'!$B:$AG,9,FALSE)</f>
        <v>0</v>
      </c>
      <c r="AF149" s="1">
        <f t="shared" si="25"/>
        <v>0.56896551724137934</v>
      </c>
      <c r="AG149">
        <f>VLOOKUP($B149,'Place of Foreign Born'!$B:$AG,10,FALSE)</f>
        <v>16</v>
      </c>
      <c r="AH149">
        <f>VLOOKUP($B149,'Place of Foreign Born'!$B:$AG,11,FALSE)</f>
        <v>11</v>
      </c>
      <c r="AI149">
        <f>VLOOKUP($B149,'Place of Foreign Born'!$B:$AG,12,FALSE)</f>
        <v>0</v>
      </c>
      <c r="AJ149">
        <f>VLOOKUP($B149,'Place of Foreign Born'!$B:$AG,13,FALSE)</f>
        <v>0</v>
      </c>
      <c r="AK149">
        <f>VLOOKUP($B149,'Place of Foreign Born'!$B:$AG,14,FALSE)</f>
        <v>5</v>
      </c>
      <c r="AL149">
        <f>VLOOKUP($B149,'Place of Foreign Born'!$B:$AG,15,FALSE)</f>
        <v>0</v>
      </c>
      <c r="AM149" s="1">
        <f t="shared" si="26"/>
        <v>6.8965517241379309E-2</v>
      </c>
      <c r="AN149">
        <f>VLOOKUP($B149,'Place of Foreign Born'!$B:$AG,16,FALSE)</f>
        <v>7</v>
      </c>
      <c r="AO149">
        <f>VLOOKUP($B149,'Place of Foreign Born'!$B:$AG,17,FALSE)</f>
        <v>0</v>
      </c>
      <c r="AP149">
        <f>VLOOKUP($B149,'Place of Foreign Born'!$B:$AG,18,FALSE)</f>
        <v>7</v>
      </c>
      <c r="AQ149">
        <f>VLOOKUP($B149,'Place of Foreign Born'!$B:$AG,19,FALSE)</f>
        <v>0</v>
      </c>
      <c r="AR149">
        <f>VLOOKUP($B149,'Place of Foreign Born'!$B:$AG,20,FALSE)</f>
        <v>0</v>
      </c>
      <c r="AS149">
        <f>VLOOKUP($B149,'Place of Foreign Born'!$B:$AG,21,FALSE)</f>
        <v>0</v>
      </c>
      <c r="AT149">
        <f>VLOOKUP($B149,'Place of Foreign Born'!$B:$AG,22,FALSE)</f>
        <v>0</v>
      </c>
      <c r="AU149" s="1">
        <f t="shared" si="27"/>
        <v>3.017241379310345E-2</v>
      </c>
      <c r="AV149">
        <f>VLOOKUP($B149,'Place of Foreign Born'!$B:$AG,23,FALSE)</f>
        <v>0</v>
      </c>
      <c r="AW149">
        <f>VLOOKUP($B149,'Place of Foreign Born'!$B:$AG,24,FALSE)</f>
        <v>0</v>
      </c>
      <c r="AX149">
        <f>VLOOKUP($B149,'Place of Foreign Born'!$B:$AG,25,FALSE)</f>
        <v>0</v>
      </c>
      <c r="AY149">
        <f>VLOOKUP($B149,'Place of Foreign Born'!$B:$AG,26,FALSE)</f>
        <v>0</v>
      </c>
      <c r="AZ149" s="1">
        <f t="shared" si="28"/>
        <v>0</v>
      </c>
      <c r="BA149">
        <f>VLOOKUP($B149,'Place of Foreign Born'!$B:$AG,27,FALSE)</f>
        <v>77</v>
      </c>
      <c r="BB149">
        <f>VLOOKUP($B149,'Place of Foreign Born'!$B:$AG,28,FALSE)</f>
        <v>58</v>
      </c>
      <c r="BC149">
        <f>VLOOKUP($B149,'Place of Foreign Born'!$B:$AG,29,FALSE)</f>
        <v>18</v>
      </c>
      <c r="BD149">
        <f>VLOOKUP($B149,'Place of Foreign Born'!$B:$AG,30,FALSE)</f>
        <v>40</v>
      </c>
      <c r="BE149">
        <f>VLOOKUP($B149,'Place of Foreign Born'!$B:$AG,31,FALSE)</f>
        <v>0</v>
      </c>
      <c r="BF149">
        <f>VLOOKUP($B149,'Place of Foreign Born'!$B:$AG,32,FALSE)</f>
        <v>19</v>
      </c>
      <c r="BG149" s="1">
        <f t="shared" si="29"/>
        <v>0.33189655172413796</v>
      </c>
    </row>
    <row r="150" spans="1:59" x14ac:dyDescent="0.25">
      <c r="A150" t="str">
        <f>VLOOKUP(B150,'List of ZIP Codes'!$A:$C,2,FALSE)</f>
        <v>Suffolk</v>
      </c>
      <c r="B150">
        <v>11944</v>
      </c>
      <c r="C150">
        <f>VLOOKUP(B150,'Total Population'!$B:$D,3,FALSE)</f>
        <v>4338</v>
      </c>
      <c r="D150" s="1">
        <f>VLOOKUP(B150,Race!$B:$Q,5,FALSE)</f>
        <v>0.85408022130013828</v>
      </c>
      <c r="E150" s="1">
        <f>VLOOKUP(B150,Race!$B:$Q,7,FALSE)</f>
        <v>6.3393268787459656E-2</v>
      </c>
      <c r="F150" s="1">
        <f>VLOOKUP(B150,Race!$B:$Q,9,FALSE)</f>
        <v>0</v>
      </c>
      <c r="G150" s="1">
        <f>VLOOKUP(B150,Race!$B:$Q,11,FALSE)</f>
        <v>2.3052097740894421E-4</v>
      </c>
      <c r="H150" s="1">
        <f>VLOOKUP(B150,Race!$B:$Q,13,FALSE)</f>
        <v>0</v>
      </c>
      <c r="I150" s="1">
        <f>VLOOKUP(B150,Race!$B:$Q,16,FALSE)</f>
        <v>8.2295988934993083E-2</v>
      </c>
      <c r="J150" s="27">
        <f>VLOOKUP(B150,Ethnicity!$B:$H,5,FALSE)</f>
        <v>0.80359612724757956</v>
      </c>
      <c r="K150" s="1">
        <f>VLOOKUP(B150,Ethnicity!$B:$H,7,FALSE)</f>
        <v>0.19640387275242047</v>
      </c>
      <c r="L150" s="44">
        <f>VLOOKUP($B150,'Median Age'!$B:$F,3,FALSE)</f>
        <v>48.7</v>
      </c>
      <c r="M150" s="44">
        <f>VLOOKUP($B150,'Median Age'!$B:$F,4,FALSE)</f>
        <v>45.9</v>
      </c>
      <c r="N150" s="44">
        <f>VLOOKUP($B150,'Median Age'!$B:$F,5,FALSE)</f>
        <v>54.1</v>
      </c>
      <c r="O150" s="1">
        <f>VLOOKUP($B150,Education!$B:$F,3,FALSE)</f>
        <v>0.84799999999999998</v>
      </c>
      <c r="P150" s="1">
        <f>VLOOKUP($B150,Education!$B:$F,4,FALSE)</f>
        <v>0.15200000000000002</v>
      </c>
      <c r="Q150" s="1">
        <f>(VLOOKUP(B150,Language!$B:$E,4,FALSE)/VLOOKUP(B150,Language!$B:$E,3,FALSE))</f>
        <v>0.77146401985111668</v>
      </c>
      <c r="R150" t="str">
        <f>VLOOKUP(B150,Language!$AT:$AV,3,FALSE)</f>
        <v>Spanish or Spanish Creole</v>
      </c>
      <c r="S150" s="27">
        <f t="shared" si="24"/>
        <v>0.22853598014888332</v>
      </c>
      <c r="T150" s="33">
        <f>VLOOKUP(B150,Employment!$B:$E,4,FALSE)</f>
        <v>6.3E-2</v>
      </c>
      <c r="U150" s="33">
        <f>VLOOKUP(B150,Poverty!$B:$E,4,FALSE)</f>
        <v>0.155</v>
      </c>
      <c r="V150" s="33">
        <f>VLOOKUP(B150,'Public Assistance'!$B:$F,5,FALSE)</f>
        <v>9.0761750405186387E-2</v>
      </c>
      <c r="W150" s="21">
        <f>VLOOKUP(B150,'Median Income'!$B:$E,4,FALSE)</f>
        <v>56250</v>
      </c>
      <c r="X150" s="1">
        <f>VLOOKUP(B150,'Foreign Born'!$A:$E,5,FALSE)</f>
        <v>0.17496542185338865</v>
      </c>
      <c r="Y150">
        <f>VLOOKUP($B150,'Place of Foreign Born'!$B:$AG,3,FALSE)</f>
        <v>759</v>
      </c>
      <c r="Z150">
        <f>VLOOKUP($B150,'Place of Foreign Born'!$B:$AG,4,FALSE)</f>
        <v>128</v>
      </c>
      <c r="AA150">
        <f>VLOOKUP($B150,'Place of Foreign Born'!$B:$AG,5,FALSE)</f>
        <v>26</v>
      </c>
      <c r="AB150">
        <f>VLOOKUP($B150,'Place of Foreign Born'!$B:$AG,6,FALSE)</f>
        <v>15</v>
      </c>
      <c r="AC150">
        <f>VLOOKUP($B150,'Place of Foreign Born'!$B:$AG,7,FALSE)</f>
        <v>33</v>
      </c>
      <c r="AD150">
        <f>VLOOKUP($B150,'Place of Foreign Born'!$B:$AG,8,FALSE)</f>
        <v>54</v>
      </c>
      <c r="AE150">
        <f>VLOOKUP($B150,'Place of Foreign Born'!$B:$AG,9,FALSE)</f>
        <v>0</v>
      </c>
      <c r="AF150" s="1">
        <f t="shared" si="25"/>
        <v>0.16864295125164691</v>
      </c>
      <c r="AG150">
        <f>VLOOKUP($B150,'Place of Foreign Born'!$B:$AG,10,FALSE)</f>
        <v>56</v>
      </c>
      <c r="AH150">
        <f>VLOOKUP($B150,'Place of Foreign Born'!$B:$AG,11,FALSE)</f>
        <v>0</v>
      </c>
      <c r="AI150">
        <f>VLOOKUP($B150,'Place of Foreign Born'!$B:$AG,12,FALSE)</f>
        <v>1</v>
      </c>
      <c r="AJ150">
        <f>VLOOKUP($B150,'Place of Foreign Born'!$B:$AG,13,FALSE)</f>
        <v>0</v>
      </c>
      <c r="AK150">
        <f>VLOOKUP($B150,'Place of Foreign Born'!$B:$AG,14,FALSE)</f>
        <v>55</v>
      </c>
      <c r="AL150">
        <f>VLOOKUP($B150,'Place of Foreign Born'!$B:$AG,15,FALSE)</f>
        <v>0</v>
      </c>
      <c r="AM150" s="1">
        <f t="shared" si="26"/>
        <v>7.378129117259552E-2</v>
      </c>
      <c r="AN150">
        <f>VLOOKUP($B150,'Place of Foreign Born'!$B:$AG,16,FALSE)</f>
        <v>0</v>
      </c>
      <c r="AO150">
        <f>VLOOKUP($B150,'Place of Foreign Born'!$B:$AG,17,FALSE)</f>
        <v>0</v>
      </c>
      <c r="AP150">
        <f>VLOOKUP($B150,'Place of Foreign Born'!$B:$AG,18,FALSE)</f>
        <v>0</v>
      </c>
      <c r="AQ150">
        <f>VLOOKUP($B150,'Place of Foreign Born'!$B:$AG,19,FALSE)</f>
        <v>0</v>
      </c>
      <c r="AR150">
        <f>VLOOKUP($B150,'Place of Foreign Born'!$B:$AG,20,FALSE)</f>
        <v>0</v>
      </c>
      <c r="AS150">
        <f>VLOOKUP($B150,'Place of Foreign Born'!$B:$AG,21,FALSE)</f>
        <v>0</v>
      </c>
      <c r="AT150">
        <f>VLOOKUP($B150,'Place of Foreign Born'!$B:$AG,22,FALSE)</f>
        <v>0</v>
      </c>
      <c r="AU150" s="1">
        <f t="shared" si="27"/>
        <v>0</v>
      </c>
      <c r="AV150">
        <f>VLOOKUP($B150,'Place of Foreign Born'!$B:$AG,23,FALSE)</f>
        <v>0</v>
      </c>
      <c r="AW150">
        <f>VLOOKUP($B150,'Place of Foreign Born'!$B:$AG,24,FALSE)</f>
        <v>0</v>
      </c>
      <c r="AX150">
        <f>VLOOKUP($B150,'Place of Foreign Born'!$B:$AG,25,FALSE)</f>
        <v>0</v>
      </c>
      <c r="AY150">
        <f>VLOOKUP($B150,'Place of Foreign Born'!$B:$AG,26,FALSE)</f>
        <v>0</v>
      </c>
      <c r="AZ150" s="1">
        <f t="shared" si="28"/>
        <v>0</v>
      </c>
      <c r="BA150">
        <f>VLOOKUP($B150,'Place of Foreign Born'!$B:$AG,27,FALSE)</f>
        <v>575</v>
      </c>
      <c r="BB150">
        <f>VLOOKUP($B150,'Place of Foreign Born'!$B:$AG,28,FALSE)</f>
        <v>561</v>
      </c>
      <c r="BC150">
        <f>VLOOKUP($B150,'Place of Foreign Born'!$B:$AG,29,FALSE)</f>
        <v>60</v>
      </c>
      <c r="BD150">
        <f>VLOOKUP($B150,'Place of Foreign Born'!$B:$AG,30,FALSE)</f>
        <v>433</v>
      </c>
      <c r="BE150">
        <f>VLOOKUP($B150,'Place of Foreign Born'!$B:$AG,31,FALSE)</f>
        <v>68</v>
      </c>
      <c r="BF150">
        <f>VLOOKUP($B150,'Place of Foreign Born'!$B:$AG,32,FALSE)</f>
        <v>14</v>
      </c>
      <c r="BG150" s="1">
        <f t="shared" si="29"/>
        <v>0.75757575757575757</v>
      </c>
    </row>
    <row r="151" spans="1:59" x14ac:dyDescent="0.25">
      <c r="A151" t="str">
        <f>VLOOKUP(B151,'List of ZIP Codes'!$A:$C,2,FALSE)</f>
        <v>Suffolk</v>
      </c>
      <c r="B151">
        <v>11946</v>
      </c>
      <c r="C151">
        <f>VLOOKUP(B151,'Total Population'!$B:$D,3,FALSE)</f>
        <v>13312</v>
      </c>
      <c r="D151" s="1">
        <f>VLOOKUP(B151,Race!$B:$Q,5,FALSE)</f>
        <v>0.93547175480769229</v>
      </c>
      <c r="E151" s="1">
        <f>VLOOKUP(B151,Race!$B:$Q,7,FALSE)</f>
        <v>1.3671875E-2</v>
      </c>
      <c r="F151" s="1">
        <f>VLOOKUP(B151,Race!$B:$Q,9,FALSE)</f>
        <v>0</v>
      </c>
      <c r="G151" s="1">
        <f>VLOOKUP(B151,Race!$B:$Q,11,FALSE)</f>
        <v>8.263221153846154E-3</v>
      </c>
      <c r="H151" s="1">
        <f>VLOOKUP(B151,Race!$B:$Q,13,FALSE)</f>
        <v>0</v>
      </c>
      <c r="I151" s="1">
        <f>VLOOKUP(B151,Race!$B:$Q,16,FALSE)</f>
        <v>4.2593149038461536E-2</v>
      </c>
      <c r="J151" s="27">
        <f>VLOOKUP(B151,Ethnicity!$B:$H,5,FALSE)</f>
        <v>0.71356670673076927</v>
      </c>
      <c r="K151" s="1">
        <f>VLOOKUP(B151,Ethnicity!$B:$H,7,FALSE)</f>
        <v>0.28643329326923078</v>
      </c>
      <c r="L151" s="44">
        <f>VLOOKUP($B151,'Median Age'!$B:$F,3,FALSE)</f>
        <v>40.6</v>
      </c>
      <c r="M151" s="44">
        <f>VLOOKUP($B151,'Median Age'!$B:$F,4,FALSE)</f>
        <v>38</v>
      </c>
      <c r="N151" s="44">
        <f>VLOOKUP($B151,'Median Age'!$B:$F,5,FALSE)</f>
        <v>43.7</v>
      </c>
      <c r="O151" s="1">
        <f>VLOOKUP($B151,Education!$B:$F,3,FALSE)</f>
        <v>0.89200000000000002</v>
      </c>
      <c r="P151" s="1">
        <f>VLOOKUP($B151,Education!$B:$F,4,FALSE)</f>
        <v>0.10799999999999998</v>
      </c>
      <c r="Q151" s="1">
        <f>(VLOOKUP(B151,Language!$B:$E,4,FALSE)/VLOOKUP(B151,Language!$B:$E,3,FALSE))</f>
        <v>0.67511972992070346</v>
      </c>
      <c r="R151" t="str">
        <f>VLOOKUP(B151,Language!$AT:$AV,3,FALSE)</f>
        <v>Spanish or Spanish Creole</v>
      </c>
      <c r="S151" s="27">
        <f t="shared" si="24"/>
        <v>0.32488027007929654</v>
      </c>
      <c r="T151" s="33">
        <f>VLOOKUP(B151,Employment!$B:$E,4,FALSE)</f>
        <v>5.7000000000000002E-2</v>
      </c>
      <c r="U151" s="33">
        <f>VLOOKUP(B151,Poverty!$B:$E,4,FALSE)</f>
        <v>0.06</v>
      </c>
      <c r="V151" s="33">
        <f>VLOOKUP(B151,'Public Assistance'!$B:$F,5,FALSE)</f>
        <v>3.4735260983852795E-2</v>
      </c>
      <c r="W151" s="21">
        <f>VLOOKUP(B151,'Median Income'!$B:$E,4,FALSE)</f>
        <v>72412</v>
      </c>
      <c r="X151" s="1">
        <f>VLOOKUP(B151,'Foreign Born'!$A:$E,5,FALSE)</f>
        <v>0.23805588942307693</v>
      </c>
      <c r="Y151">
        <f>VLOOKUP($B151,'Place of Foreign Born'!$B:$AG,3,FALSE)</f>
        <v>3169</v>
      </c>
      <c r="Z151">
        <f>VLOOKUP($B151,'Place of Foreign Born'!$B:$AG,4,FALSE)</f>
        <v>433</v>
      </c>
      <c r="AA151">
        <f>VLOOKUP($B151,'Place of Foreign Born'!$B:$AG,5,FALSE)</f>
        <v>138</v>
      </c>
      <c r="AB151">
        <f>VLOOKUP($B151,'Place of Foreign Born'!$B:$AG,6,FALSE)</f>
        <v>39</v>
      </c>
      <c r="AC151">
        <f>VLOOKUP($B151,'Place of Foreign Born'!$B:$AG,7,FALSE)</f>
        <v>143</v>
      </c>
      <c r="AD151">
        <f>VLOOKUP($B151,'Place of Foreign Born'!$B:$AG,8,FALSE)</f>
        <v>113</v>
      </c>
      <c r="AE151">
        <f>VLOOKUP($B151,'Place of Foreign Born'!$B:$AG,9,FALSE)</f>
        <v>0</v>
      </c>
      <c r="AF151" s="1">
        <f t="shared" si="25"/>
        <v>0.13663616282739036</v>
      </c>
      <c r="AG151">
        <f>VLOOKUP($B151,'Place of Foreign Born'!$B:$AG,10,FALSE)</f>
        <v>164</v>
      </c>
      <c r="AH151">
        <f>VLOOKUP($B151,'Place of Foreign Born'!$B:$AG,11,FALSE)</f>
        <v>10</v>
      </c>
      <c r="AI151">
        <f>VLOOKUP($B151,'Place of Foreign Born'!$B:$AG,12,FALSE)</f>
        <v>11</v>
      </c>
      <c r="AJ151">
        <f>VLOOKUP($B151,'Place of Foreign Born'!$B:$AG,13,FALSE)</f>
        <v>100</v>
      </c>
      <c r="AK151">
        <f>VLOOKUP($B151,'Place of Foreign Born'!$B:$AG,14,FALSE)</f>
        <v>43</v>
      </c>
      <c r="AL151">
        <f>VLOOKUP($B151,'Place of Foreign Born'!$B:$AG,15,FALSE)</f>
        <v>0</v>
      </c>
      <c r="AM151" s="1">
        <f t="shared" si="26"/>
        <v>5.1751341117071629E-2</v>
      </c>
      <c r="AN151">
        <f>VLOOKUP($B151,'Place of Foreign Born'!$B:$AG,16,FALSE)</f>
        <v>65</v>
      </c>
      <c r="AO151">
        <f>VLOOKUP($B151,'Place of Foreign Born'!$B:$AG,17,FALSE)</f>
        <v>0</v>
      </c>
      <c r="AP151">
        <f>VLOOKUP($B151,'Place of Foreign Born'!$B:$AG,18,FALSE)</f>
        <v>0</v>
      </c>
      <c r="AQ151">
        <f>VLOOKUP($B151,'Place of Foreign Born'!$B:$AG,19,FALSE)</f>
        <v>65</v>
      </c>
      <c r="AR151">
        <f>VLOOKUP($B151,'Place of Foreign Born'!$B:$AG,20,FALSE)</f>
        <v>0</v>
      </c>
      <c r="AS151">
        <f>VLOOKUP($B151,'Place of Foreign Born'!$B:$AG,21,FALSE)</f>
        <v>0</v>
      </c>
      <c r="AT151">
        <f>VLOOKUP($B151,'Place of Foreign Born'!$B:$AG,22,FALSE)</f>
        <v>0</v>
      </c>
      <c r="AU151" s="1">
        <f t="shared" si="27"/>
        <v>2.0511202272010098E-2</v>
      </c>
      <c r="AV151">
        <f>VLOOKUP($B151,'Place of Foreign Born'!$B:$AG,23,FALSE)</f>
        <v>0</v>
      </c>
      <c r="AW151">
        <f>VLOOKUP($B151,'Place of Foreign Born'!$B:$AG,24,FALSE)</f>
        <v>0</v>
      </c>
      <c r="AX151">
        <f>VLOOKUP($B151,'Place of Foreign Born'!$B:$AG,25,FALSE)</f>
        <v>0</v>
      </c>
      <c r="AY151">
        <f>VLOOKUP($B151,'Place of Foreign Born'!$B:$AG,26,FALSE)</f>
        <v>0</v>
      </c>
      <c r="AZ151" s="1">
        <f t="shared" si="28"/>
        <v>0</v>
      </c>
      <c r="BA151">
        <f>VLOOKUP($B151,'Place of Foreign Born'!$B:$AG,27,FALSE)</f>
        <v>2507</v>
      </c>
      <c r="BB151">
        <f>VLOOKUP($B151,'Place of Foreign Born'!$B:$AG,28,FALSE)</f>
        <v>2490</v>
      </c>
      <c r="BC151">
        <f>VLOOKUP($B151,'Place of Foreign Born'!$B:$AG,29,FALSE)</f>
        <v>156</v>
      </c>
      <c r="BD151">
        <f>VLOOKUP($B151,'Place of Foreign Born'!$B:$AG,30,FALSE)</f>
        <v>1048</v>
      </c>
      <c r="BE151">
        <f>VLOOKUP($B151,'Place of Foreign Born'!$B:$AG,31,FALSE)</f>
        <v>1286</v>
      </c>
      <c r="BF151">
        <f>VLOOKUP($B151,'Place of Foreign Born'!$B:$AG,32,FALSE)</f>
        <v>17</v>
      </c>
      <c r="BG151" s="1">
        <f t="shared" si="29"/>
        <v>0.79110129378352789</v>
      </c>
    </row>
    <row r="152" spans="1:59" x14ac:dyDescent="0.25">
      <c r="A152" t="str">
        <f>VLOOKUP(B152,'List of ZIP Codes'!$A:$C,2,FALSE)</f>
        <v>Suffolk</v>
      </c>
      <c r="B152">
        <v>11947</v>
      </c>
      <c r="C152">
        <f>VLOOKUP(B152,'Total Population'!$B:$D,3,FALSE)</f>
        <v>138</v>
      </c>
      <c r="D152" s="1">
        <f>VLOOKUP(B152,Race!$B:$Q,5,FALSE)</f>
        <v>1</v>
      </c>
      <c r="E152" s="1">
        <f>VLOOKUP(B152,Race!$B:$Q,7,FALSE)</f>
        <v>0</v>
      </c>
      <c r="F152" s="1">
        <f>VLOOKUP(B152,Race!$B:$Q,9,FALSE)</f>
        <v>0</v>
      </c>
      <c r="G152" s="1">
        <f>VLOOKUP(B152,Race!$B:$Q,11,FALSE)</f>
        <v>0</v>
      </c>
      <c r="H152" s="1">
        <f>VLOOKUP(B152,Race!$B:$Q,13,FALSE)</f>
        <v>0</v>
      </c>
      <c r="I152" s="1">
        <f>VLOOKUP(B152,Race!$B:$Q,16,FALSE)</f>
        <v>0</v>
      </c>
      <c r="J152" s="27">
        <f>VLOOKUP(B152,Ethnicity!$B:$H,5,FALSE)</f>
        <v>1</v>
      </c>
      <c r="K152" s="1">
        <f>VLOOKUP(B152,Ethnicity!$B:$H,7,FALSE)</f>
        <v>0</v>
      </c>
      <c r="L152" s="44">
        <f>VLOOKUP($B152,'Median Age'!$B:$F,3,FALSE)</f>
        <v>60.6</v>
      </c>
      <c r="M152" s="44">
        <f>VLOOKUP($B152,'Median Age'!$B:$F,4,FALSE)</f>
        <v>47.6</v>
      </c>
      <c r="N152" s="44">
        <f>VLOOKUP($B152,'Median Age'!$B:$F,5,FALSE)</f>
        <v>63</v>
      </c>
      <c r="O152" s="1">
        <f>VLOOKUP($B152,Education!$B:$F,3,FALSE)</f>
        <v>1</v>
      </c>
      <c r="P152" s="1">
        <f>VLOOKUP($B152,Education!$B:$F,4,FALSE)</f>
        <v>0</v>
      </c>
      <c r="Q152" s="1">
        <f>(VLOOKUP(B152,Language!$B:$E,4,FALSE)/VLOOKUP(B152,Language!$B:$E,3,FALSE))</f>
        <v>1</v>
      </c>
      <c r="R152" t="str">
        <f>VLOOKUP(B152,Language!$AT:$AV,3,FALSE)</f>
        <v>Spanish or Spanish Creole</v>
      </c>
      <c r="S152" s="27">
        <f t="shared" si="24"/>
        <v>0</v>
      </c>
      <c r="T152" s="33">
        <f>VLOOKUP(B152,Employment!$B:$E,4,FALSE)</f>
        <v>0</v>
      </c>
      <c r="U152" s="33">
        <f>VLOOKUP(B152,Poverty!$B:$E,4,FALSE)</f>
        <v>0</v>
      </c>
      <c r="V152" s="33">
        <f>VLOOKUP(B152,'Public Assistance'!$B:$F,5,FALSE)</f>
        <v>0</v>
      </c>
      <c r="W152" s="21">
        <f>VLOOKUP(B152,'Median Income'!$B:$E,4,FALSE)</f>
        <v>26913</v>
      </c>
      <c r="X152" s="1">
        <f>VLOOKUP(B152,'Foreign Born'!$A:$E,5,FALSE)</f>
        <v>0</v>
      </c>
      <c r="Y152">
        <f>VLOOKUP($B152,'Place of Foreign Born'!$B:$AG,3,FALSE)</f>
        <v>0</v>
      </c>
      <c r="Z152">
        <f>VLOOKUP($B152,'Place of Foreign Born'!$B:$AG,4,FALSE)</f>
        <v>0</v>
      </c>
      <c r="AA152">
        <f>VLOOKUP($B152,'Place of Foreign Born'!$B:$AG,5,FALSE)</f>
        <v>0</v>
      </c>
      <c r="AB152">
        <f>VLOOKUP($B152,'Place of Foreign Born'!$B:$AG,6,FALSE)</f>
        <v>0</v>
      </c>
      <c r="AC152">
        <f>VLOOKUP($B152,'Place of Foreign Born'!$B:$AG,7,FALSE)</f>
        <v>0</v>
      </c>
      <c r="AD152">
        <f>VLOOKUP($B152,'Place of Foreign Born'!$B:$AG,8,FALSE)</f>
        <v>0</v>
      </c>
      <c r="AE152">
        <f>VLOOKUP($B152,'Place of Foreign Born'!$B:$AG,9,FALSE)</f>
        <v>0</v>
      </c>
      <c r="AF152" s="1" t="e">
        <f t="shared" si="25"/>
        <v>#DIV/0!</v>
      </c>
      <c r="AG152">
        <f>VLOOKUP($B152,'Place of Foreign Born'!$B:$AG,10,FALSE)</f>
        <v>0</v>
      </c>
      <c r="AH152">
        <f>VLOOKUP($B152,'Place of Foreign Born'!$B:$AG,11,FALSE)</f>
        <v>0</v>
      </c>
      <c r="AI152">
        <f>VLOOKUP($B152,'Place of Foreign Born'!$B:$AG,12,FALSE)</f>
        <v>0</v>
      </c>
      <c r="AJ152">
        <f>VLOOKUP($B152,'Place of Foreign Born'!$B:$AG,13,FALSE)</f>
        <v>0</v>
      </c>
      <c r="AK152">
        <f>VLOOKUP($B152,'Place of Foreign Born'!$B:$AG,14,FALSE)</f>
        <v>0</v>
      </c>
      <c r="AL152">
        <f>VLOOKUP($B152,'Place of Foreign Born'!$B:$AG,15,FALSE)</f>
        <v>0</v>
      </c>
      <c r="AM152" s="1" t="e">
        <f t="shared" si="26"/>
        <v>#DIV/0!</v>
      </c>
      <c r="AN152">
        <f>VLOOKUP($B152,'Place of Foreign Born'!$B:$AG,16,FALSE)</f>
        <v>0</v>
      </c>
      <c r="AO152">
        <f>VLOOKUP($B152,'Place of Foreign Born'!$B:$AG,17,FALSE)</f>
        <v>0</v>
      </c>
      <c r="AP152">
        <f>VLOOKUP($B152,'Place of Foreign Born'!$B:$AG,18,FALSE)</f>
        <v>0</v>
      </c>
      <c r="AQ152">
        <f>VLOOKUP($B152,'Place of Foreign Born'!$B:$AG,19,FALSE)</f>
        <v>0</v>
      </c>
      <c r="AR152">
        <f>VLOOKUP($B152,'Place of Foreign Born'!$B:$AG,20,FALSE)</f>
        <v>0</v>
      </c>
      <c r="AS152">
        <f>VLOOKUP($B152,'Place of Foreign Born'!$B:$AG,21,FALSE)</f>
        <v>0</v>
      </c>
      <c r="AT152">
        <f>VLOOKUP($B152,'Place of Foreign Born'!$B:$AG,22,FALSE)</f>
        <v>0</v>
      </c>
      <c r="AU152" s="1" t="e">
        <f t="shared" si="27"/>
        <v>#DIV/0!</v>
      </c>
      <c r="AV152">
        <f>VLOOKUP($B152,'Place of Foreign Born'!$B:$AG,23,FALSE)</f>
        <v>0</v>
      </c>
      <c r="AW152">
        <f>VLOOKUP($B152,'Place of Foreign Born'!$B:$AG,24,FALSE)</f>
        <v>0</v>
      </c>
      <c r="AX152">
        <f>VLOOKUP($B152,'Place of Foreign Born'!$B:$AG,25,FALSE)</f>
        <v>0</v>
      </c>
      <c r="AY152">
        <f>VLOOKUP($B152,'Place of Foreign Born'!$B:$AG,26,FALSE)</f>
        <v>0</v>
      </c>
      <c r="AZ152" s="1" t="e">
        <f t="shared" si="28"/>
        <v>#DIV/0!</v>
      </c>
      <c r="BA152">
        <f>VLOOKUP($B152,'Place of Foreign Born'!$B:$AG,27,FALSE)</f>
        <v>0</v>
      </c>
      <c r="BB152">
        <f>VLOOKUP($B152,'Place of Foreign Born'!$B:$AG,28,FALSE)</f>
        <v>0</v>
      </c>
      <c r="BC152">
        <f>VLOOKUP($B152,'Place of Foreign Born'!$B:$AG,29,FALSE)</f>
        <v>0</v>
      </c>
      <c r="BD152">
        <f>VLOOKUP($B152,'Place of Foreign Born'!$B:$AG,30,FALSE)</f>
        <v>0</v>
      </c>
      <c r="BE152">
        <f>VLOOKUP($B152,'Place of Foreign Born'!$B:$AG,31,FALSE)</f>
        <v>0</v>
      </c>
      <c r="BF152">
        <f>VLOOKUP($B152,'Place of Foreign Born'!$B:$AG,32,FALSE)</f>
        <v>0</v>
      </c>
      <c r="BG152" s="1" t="e">
        <f t="shared" si="29"/>
        <v>#DIV/0!</v>
      </c>
    </row>
    <row r="153" spans="1:59" x14ac:dyDescent="0.25">
      <c r="A153" t="str">
        <f>VLOOKUP(B153,'List of ZIP Codes'!$A:$C,2,FALSE)</f>
        <v>Suffolk</v>
      </c>
      <c r="B153">
        <v>11948</v>
      </c>
      <c r="C153">
        <f>VLOOKUP(B153,'Total Population'!$B:$D,3,FALSE)</f>
        <v>1315</v>
      </c>
      <c r="D153" s="1">
        <f>VLOOKUP(B153,Race!$B:$Q,5,FALSE)</f>
        <v>1</v>
      </c>
      <c r="E153" s="1">
        <f>VLOOKUP(B153,Race!$B:$Q,7,FALSE)</f>
        <v>0</v>
      </c>
      <c r="F153" s="1">
        <f>VLOOKUP(B153,Race!$B:$Q,9,FALSE)</f>
        <v>0</v>
      </c>
      <c r="G153" s="1">
        <f>VLOOKUP(B153,Race!$B:$Q,11,FALSE)</f>
        <v>0</v>
      </c>
      <c r="H153" s="1">
        <f>VLOOKUP(B153,Race!$B:$Q,13,FALSE)</f>
        <v>0</v>
      </c>
      <c r="I153" s="1">
        <f>VLOOKUP(B153,Race!$B:$Q,16,FALSE)</f>
        <v>0</v>
      </c>
      <c r="J153" s="27">
        <f>VLOOKUP(B153,Ethnicity!$B:$H,5,FALSE)</f>
        <v>0.97718631178707227</v>
      </c>
      <c r="K153" s="1">
        <f>VLOOKUP(B153,Ethnicity!$B:$H,7,FALSE)</f>
        <v>2.2813688212927757E-2</v>
      </c>
      <c r="L153" s="44">
        <f>VLOOKUP($B153,'Median Age'!$B:$F,3,FALSE)</f>
        <v>48.1</v>
      </c>
      <c r="M153" s="44">
        <f>VLOOKUP($B153,'Median Age'!$B:$F,4,FALSE)</f>
        <v>43.6</v>
      </c>
      <c r="N153" s="44">
        <f>VLOOKUP($B153,'Median Age'!$B:$F,5,FALSE)</f>
        <v>49.1</v>
      </c>
      <c r="O153" s="1">
        <f>VLOOKUP($B153,Education!$B:$F,3,FALSE)</f>
        <v>1</v>
      </c>
      <c r="P153" s="1">
        <f>VLOOKUP($B153,Education!$B:$F,4,FALSE)</f>
        <v>0</v>
      </c>
      <c r="Q153" s="1">
        <f>(VLOOKUP(B153,Language!$B:$E,4,FALSE)/VLOOKUP(B153,Language!$B:$E,3,FALSE))</f>
        <v>0.7749049429657795</v>
      </c>
      <c r="R153" t="str">
        <f>VLOOKUP(B153,Language!$AT:$AV,3,FALSE)</f>
        <v>Other Indo-European Languages</v>
      </c>
      <c r="S153" s="27">
        <f t="shared" si="24"/>
        <v>0.2250950570342205</v>
      </c>
      <c r="T153" s="33">
        <f>VLOOKUP(B153,Employment!$B:$E,4,FALSE)</f>
        <v>3.2000000000000001E-2</v>
      </c>
      <c r="U153" s="33">
        <f>VLOOKUP(B153,Poverty!$B:$E,4,FALSE)</f>
        <v>2.3E-2</v>
      </c>
      <c r="V153" s="33">
        <f>VLOOKUP(B153,'Public Assistance'!$B:$F,5,FALSE)</f>
        <v>0.11914893617021277</v>
      </c>
      <c r="W153" s="21">
        <f>VLOOKUP(B153,'Median Income'!$B:$E,4,FALSE)</f>
        <v>113478</v>
      </c>
      <c r="X153" s="1">
        <f>VLOOKUP(B153,'Foreign Born'!$A:$E,5,FALSE)</f>
        <v>0</v>
      </c>
      <c r="Y153">
        <f>VLOOKUP($B153,'Place of Foreign Born'!$B:$AG,3,FALSE)</f>
        <v>0</v>
      </c>
      <c r="Z153">
        <f>VLOOKUP($B153,'Place of Foreign Born'!$B:$AG,4,FALSE)</f>
        <v>0</v>
      </c>
      <c r="AA153">
        <f>VLOOKUP($B153,'Place of Foreign Born'!$B:$AG,5,FALSE)</f>
        <v>0</v>
      </c>
      <c r="AB153">
        <f>VLOOKUP($B153,'Place of Foreign Born'!$B:$AG,6,FALSE)</f>
        <v>0</v>
      </c>
      <c r="AC153">
        <f>VLOOKUP($B153,'Place of Foreign Born'!$B:$AG,7,FALSE)</f>
        <v>0</v>
      </c>
      <c r="AD153">
        <f>VLOOKUP($B153,'Place of Foreign Born'!$B:$AG,8,FALSE)</f>
        <v>0</v>
      </c>
      <c r="AE153">
        <f>VLOOKUP($B153,'Place of Foreign Born'!$B:$AG,9,FALSE)</f>
        <v>0</v>
      </c>
      <c r="AF153" s="1" t="e">
        <f t="shared" si="25"/>
        <v>#DIV/0!</v>
      </c>
      <c r="AG153">
        <f>VLOOKUP($B153,'Place of Foreign Born'!$B:$AG,10,FALSE)</f>
        <v>0</v>
      </c>
      <c r="AH153">
        <f>VLOOKUP($B153,'Place of Foreign Born'!$B:$AG,11,FALSE)</f>
        <v>0</v>
      </c>
      <c r="AI153">
        <f>VLOOKUP($B153,'Place of Foreign Born'!$B:$AG,12,FALSE)</f>
        <v>0</v>
      </c>
      <c r="AJ153">
        <f>VLOOKUP($B153,'Place of Foreign Born'!$B:$AG,13,FALSE)</f>
        <v>0</v>
      </c>
      <c r="AK153">
        <f>VLOOKUP($B153,'Place of Foreign Born'!$B:$AG,14,FALSE)</f>
        <v>0</v>
      </c>
      <c r="AL153">
        <f>VLOOKUP($B153,'Place of Foreign Born'!$B:$AG,15,FALSE)</f>
        <v>0</v>
      </c>
      <c r="AM153" s="1" t="e">
        <f t="shared" si="26"/>
        <v>#DIV/0!</v>
      </c>
      <c r="AN153">
        <f>VLOOKUP($B153,'Place of Foreign Born'!$B:$AG,16,FALSE)</f>
        <v>0</v>
      </c>
      <c r="AO153">
        <f>VLOOKUP($B153,'Place of Foreign Born'!$B:$AG,17,FALSE)</f>
        <v>0</v>
      </c>
      <c r="AP153">
        <f>VLOOKUP($B153,'Place of Foreign Born'!$B:$AG,18,FALSE)</f>
        <v>0</v>
      </c>
      <c r="AQ153">
        <f>VLOOKUP($B153,'Place of Foreign Born'!$B:$AG,19,FALSE)</f>
        <v>0</v>
      </c>
      <c r="AR153">
        <f>VLOOKUP($B153,'Place of Foreign Born'!$B:$AG,20,FALSE)</f>
        <v>0</v>
      </c>
      <c r="AS153">
        <f>VLOOKUP($B153,'Place of Foreign Born'!$B:$AG,21,FALSE)</f>
        <v>0</v>
      </c>
      <c r="AT153">
        <f>VLOOKUP($B153,'Place of Foreign Born'!$B:$AG,22,FALSE)</f>
        <v>0</v>
      </c>
      <c r="AU153" s="1" t="e">
        <f t="shared" si="27"/>
        <v>#DIV/0!</v>
      </c>
      <c r="AV153">
        <f>VLOOKUP($B153,'Place of Foreign Born'!$B:$AG,23,FALSE)</f>
        <v>0</v>
      </c>
      <c r="AW153">
        <f>VLOOKUP($B153,'Place of Foreign Born'!$B:$AG,24,FALSE)</f>
        <v>0</v>
      </c>
      <c r="AX153">
        <f>VLOOKUP($B153,'Place of Foreign Born'!$B:$AG,25,FALSE)</f>
        <v>0</v>
      </c>
      <c r="AY153">
        <f>VLOOKUP($B153,'Place of Foreign Born'!$B:$AG,26,FALSE)</f>
        <v>0</v>
      </c>
      <c r="AZ153" s="1" t="e">
        <f t="shared" si="28"/>
        <v>#DIV/0!</v>
      </c>
      <c r="BA153">
        <f>VLOOKUP($B153,'Place of Foreign Born'!$B:$AG,27,FALSE)</f>
        <v>0</v>
      </c>
      <c r="BB153">
        <f>VLOOKUP($B153,'Place of Foreign Born'!$B:$AG,28,FALSE)</f>
        <v>0</v>
      </c>
      <c r="BC153">
        <f>VLOOKUP($B153,'Place of Foreign Born'!$B:$AG,29,FALSE)</f>
        <v>0</v>
      </c>
      <c r="BD153">
        <f>VLOOKUP($B153,'Place of Foreign Born'!$B:$AG,30,FALSE)</f>
        <v>0</v>
      </c>
      <c r="BE153">
        <f>VLOOKUP($B153,'Place of Foreign Born'!$B:$AG,31,FALSE)</f>
        <v>0</v>
      </c>
      <c r="BF153">
        <f>VLOOKUP($B153,'Place of Foreign Born'!$B:$AG,32,FALSE)</f>
        <v>0</v>
      </c>
      <c r="BG153" s="1" t="e">
        <f t="shared" si="29"/>
        <v>#DIV/0!</v>
      </c>
    </row>
    <row r="154" spans="1:59" x14ac:dyDescent="0.25">
      <c r="A154" t="str">
        <f>VLOOKUP(B154,'List of ZIP Codes'!$A:$C,2,FALSE)</f>
        <v>Suffolk</v>
      </c>
      <c r="B154">
        <v>11949</v>
      </c>
      <c r="C154">
        <f>VLOOKUP(B154,'Total Population'!$B:$D,3,FALSE)</f>
        <v>14340</v>
      </c>
      <c r="D154" s="1">
        <f>VLOOKUP(B154,Race!$B:$Q,5,FALSE)</f>
        <v>0.95920502092050208</v>
      </c>
      <c r="E154" s="1">
        <f>VLOOKUP(B154,Race!$B:$Q,7,FALSE)</f>
        <v>1.492329149232915E-2</v>
      </c>
      <c r="F154" s="1">
        <f>VLOOKUP(B154,Race!$B:$Q,9,FALSE)</f>
        <v>0</v>
      </c>
      <c r="G154" s="1">
        <f>VLOOKUP(B154,Race!$B:$Q,11,FALSE)</f>
        <v>5.2301255230125521E-3</v>
      </c>
      <c r="H154" s="1">
        <f>VLOOKUP(B154,Race!$B:$Q,13,FALSE)</f>
        <v>0</v>
      </c>
      <c r="I154" s="1">
        <f>VLOOKUP(B154,Race!$B:$Q,16,FALSE)</f>
        <v>2.0641562064156207E-2</v>
      </c>
      <c r="J154" s="27">
        <f>VLOOKUP(B154,Ethnicity!$B:$H,5,FALSE)</f>
        <v>0.95550906555090653</v>
      </c>
      <c r="K154" s="1">
        <f>VLOOKUP(B154,Ethnicity!$B:$H,7,FALSE)</f>
        <v>4.4490934449093446E-2</v>
      </c>
      <c r="L154" s="44">
        <f>VLOOKUP($B154,'Median Age'!$B:$F,3,FALSE)</f>
        <v>39.1</v>
      </c>
      <c r="M154" s="44">
        <f>VLOOKUP($B154,'Median Age'!$B:$F,4,FALSE)</f>
        <v>36.299999999999997</v>
      </c>
      <c r="N154" s="44">
        <f>VLOOKUP($B154,'Median Age'!$B:$F,5,FALSE)</f>
        <v>40.6</v>
      </c>
      <c r="O154" s="1">
        <f>VLOOKUP($B154,Education!$B:$F,3,FALSE)</f>
        <v>0.94900000000000007</v>
      </c>
      <c r="P154" s="1">
        <f>VLOOKUP($B154,Education!$B:$F,4,FALSE)</f>
        <v>5.0999999999999934E-2</v>
      </c>
      <c r="Q154" s="1">
        <f>(VLOOKUP(B154,Language!$B:$E,4,FALSE)/VLOOKUP(B154,Language!$B:$E,3,FALSE))</f>
        <v>0.94492044063647496</v>
      </c>
      <c r="R154" t="str">
        <f>VLOOKUP(B154,Language!$AT:$AV,3,FALSE)</f>
        <v>Tagalog</v>
      </c>
      <c r="S154" s="27">
        <f t="shared" si="24"/>
        <v>5.5079559363525044E-2</v>
      </c>
      <c r="T154" s="33">
        <f>VLOOKUP(B154,Employment!$B:$E,4,FALSE)</f>
        <v>5.9000000000000004E-2</v>
      </c>
      <c r="U154" s="33">
        <f>VLOOKUP(B154,Poverty!$B:$E,4,FALSE)</f>
        <v>3.9E-2</v>
      </c>
      <c r="V154" s="33">
        <f>VLOOKUP(B154,'Public Assistance'!$B:$F,5,FALSE)</f>
        <v>2.0586400499064253E-2</v>
      </c>
      <c r="W154" s="21">
        <f>VLOOKUP(B154,'Median Income'!$B:$E,4,FALSE)</f>
        <v>108814</v>
      </c>
      <c r="X154" s="1">
        <f>VLOOKUP(B154,'Foreign Born'!$A:$E,5,FALSE)</f>
        <v>4.1422594142259413E-2</v>
      </c>
      <c r="Y154">
        <f>VLOOKUP($B154,'Place of Foreign Born'!$B:$AG,3,FALSE)</f>
        <v>594</v>
      </c>
      <c r="Z154">
        <f>VLOOKUP($B154,'Place of Foreign Born'!$B:$AG,4,FALSE)</f>
        <v>275</v>
      </c>
      <c r="AA154">
        <f>VLOOKUP($B154,'Place of Foreign Born'!$B:$AG,5,FALSE)</f>
        <v>59</v>
      </c>
      <c r="AB154">
        <f>VLOOKUP($B154,'Place of Foreign Born'!$B:$AG,6,FALSE)</f>
        <v>72</v>
      </c>
      <c r="AC154">
        <f>VLOOKUP($B154,'Place of Foreign Born'!$B:$AG,7,FALSE)</f>
        <v>107</v>
      </c>
      <c r="AD154">
        <f>VLOOKUP($B154,'Place of Foreign Born'!$B:$AG,8,FALSE)</f>
        <v>37</v>
      </c>
      <c r="AE154">
        <f>VLOOKUP($B154,'Place of Foreign Born'!$B:$AG,9,FALSE)</f>
        <v>0</v>
      </c>
      <c r="AF154" s="1">
        <f t="shared" si="25"/>
        <v>0.46296296296296297</v>
      </c>
      <c r="AG154">
        <f>VLOOKUP($B154,'Place of Foreign Born'!$B:$AG,10,FALSE)</f>
        <v>229</v>
      </c>
      <c r="AH154">
        <f>VLOOKUP($B154,'Place of Foreign Born'!$B:$AG,11,FALSE)</f>
        <v>24</v>
      </c>
      <c r="AI154">
        <f>VLOOKUP($B154,'Place of Foreign Born'!$B:$AG,12,FALSE)</f>
        <v>68</v>
      </c>
      <c r="AJ154">
        <f>VLOOKUP($B154,'Place of Foreign Born'!$B:$AG,13,FALSE)</f>
        <v>137</v>
      </c>
      <c r="AK154">
        <f>VLOOKUP($B154,'Place of Foreign Born'!$B:$AG,14,FALSE)</f>
        <v>0</v>
      </c>
      <c r="AL154">
        <f>VLOOKUP($B154,'Place of Foreign Born'!$B:$AG,15,FALSE)</f>
        <v>0</v>
      </c>
      <c r="AM154" s="1">
        <f t="shared" si="26"/>
        <v>0.38552188552188554</v>
      </c>
      <c r="AN154">
        <f>VLOOKUP($B154,'Place of Foreign Born'!$B:$AG,16,FALSE)</f>
        <v>0</v>
      </c>
      <c r="AO154">
        <f>VLOOKUP($B154,'Place of Foreign Born'!$B:$AG,17,FALSE)</f>
        <v>0</v>
      </c>
      <c r="AP154">
        <f>VLOOKUP($B154,'Place of Foreign Born'!$B:$AG,18,FALSE)</f>
        <v>0</v>
      </c>
      <c r="AQ154">
        <f>VLOOKUP($B154,'Place of Foreign Born'!$B:$AG,19,FALSE)</f>
        <v>0</v>
      </c>
      <c r="AR154">
        <f>VLOOKUP($B154,'Place of Foreign Born'!$B:$AG,20,FALSE)</f>
        <v>0</v>
      </c>
      <c r="AS154">
        <f>VLOOKUP($B154,'Place of Foreign Born'!$B:$AG,21,FALSE)</f>
        <v>0</v>
      </c>
      <c r="AT154">
        <f>VLOOKUP($B154,'Place of Foreign Born'!$B:$AG,22,FALSE)</f>
        <v>0</v>
      </c>
      <c r="AU154" s="1">
        <f t="shared" si="27"/>
        <v>0</v>
      </c>
      <c r="AV154">
        <f>VLOOKUP($B154,'Place of Foreign Born'!$B:$AG,23,FALSE)</f>
        <v>0</v>
      </c>
      <c r="AW154">
        <f>VLOOKUP($B154,'Place of Foreign Born'!$B:$AG,24,FALSE)</f>
        <v>0</v>
      </c>
      <c r="AX154">
        <f>VLOOKUP($B154,'Place of Foreign Born'!$B:$AG,25,FALSE)</f>
        <v>0</v>
      </c>
      <c r="AY154">
        <f>VLOOKUP($B154,'Place of Foreign Born'!$B:$AG,26,FALSE)</f>
        <v>0</v>
      </c>
      <c r="AZ154" s="1">
        <f t="shared" si="28"/>
        <v>0</v>
      </c>
      <c r="BA154">
        <f>VLOOKUP($B154,'Place of Foreign Born'!$B:$AG,27,FALSE)</f>
        <v>90</v>
      </c>
      <c r="BB154">
        <f>VLOOKUP($B154,'Place of Foreign Born'!$B:$AG,28,FALSE)</f>
        <v>27</v>
      </c>
      <c r="BC154">
        <f>VLOOKUP($B154,'Place of Foreign Born'!$B:$AG,29,FALSE)</f>
        <v>11</v>
      </c>
      <c r="BD154">
        <f>VLOOKUP($B154,'Place of Foreign Born'!$B:$AG,30,FALSE)</f>
        <v>0</v>
      </c>
      <c r="BE154">
        <f>VLOOKUP($B154,'Place of Foreign Born'!$B:$AG,31,FALSE)</f>
        <v>16</v>
      </c>
      <c r="BF154">
        <f>VLOOKUP($B154,'Place of Foreign Born'!$B:$AG,32,FALSE)</f>
        <v>63</v>
      </c>
      <c r="BG154" s="1">
        <f t="shared" si="29"/>
        <v>0.15151515151515152</v>
      </c>
    </row>
    <row r="155" spans="1:59" x14ac:dyDescent="0.25">
      <c r="A155" t="str">
        <f>VLOOKUP(B155,'List of ZIP Codes'!$A:$C,2,FALSE)</f>
        <v>Suffolk</v>
      </c>
      <c r="B155">
        <v>11950</v>
      </c>
      <c r="C155">
        <f>VLOOKUP(B155,'Total Population'!$B:$D,3,FALSE)</f>
        <v>16969</v>
      </c>
      <c r="D155" s="1">
        <f>VLOOKUP(B155,Race!$B:$Q,5,FALSE)</f>
        <v>0.79427190759620481</v>
      </c>
      <c r="E155" s="1">
        <f>VLOOKUP(B155,Race!$B:$Q,7,FALSE)</f>
        <v>8.0912251753197009E-2</v>
      </c>
      <c r="F155" s="1">
        <f>VLOOKUP(B155,Race!$B:$Q,9,FALSE)</f>
        <v>1.9977606223112735E-2</v>
      </c>
      <c r="G155" s="1">
        <f>VLOOKUP(B155,Race!$B:$Q,11,FALSE)</f>
        <v>3.9542695503565324E-2</v>
      </c>
      <c r="H155" s="1">
        <f>VLOOKUP(B155,Race!$B:$Q,13,FALSE)</f>
        <v>0</v>
      </c>
      <c r="I155" s="1">
        <f>VLOOKUP(B155,Race!$B:$Q,16,FALSE)</f>
        <v>6.5295538923920093E-2</v>
      </c>
      <c r="J155" s="27">
        <f>VLOOKUP(B155,Ethnicity!$B:$H,5,FALSE)</f>
        <v>0.79492014850609938</v>
      </c>
      <c r="K155" s="1">
        <f>VLOOKUP(B155,Ethnicity!$B:$H,7,FALSE)</f>
        <v>0.20507985149390065</v>
      </c>
      <c r="L155" s="44">
        <f>VLOOKUP($B155,'Median Age'!$B:$F,3,FALSE)</f>
        <v>34.299999999999997</v>
      </c>
      <c r="M155" s="44">
        <f>VLOOKUP($B155,'Median Age'!$B:$F,4,FALSE)</f>
        <v>34.200000000000003</v>
      </c>
      <c r="N155" s="44">
        <f>VLOOKUP($B155,'Median Age'!$B:$F,5,FALSE)</f>
        <v>34.6</v>
      </c>
      <c r="O155" s="1">
        <f>VLOOKUP($B155,Education!$B:$F,3,FALSE)</f>
        <v>0.85099999999999998</v>
      </c>
      <c r="P155" s="1">
        <f>VLOOKUP($B155,Education!$B:$F,4,FALSE)</f>
        <v>0.14900000000000002</v>
      </c>
      <c r="Q155" s="1">
        <f>(VLOOKUP(B155,Language!$B:$E,4,FALSE)/VLOOKUP(B155,Language!$B:$E,3,FALSE))</f>
        <v>0.79720900729464006</v>
      </c>
      <c r="R155" t="str">
        <f>VLOOKUP(B155,Language!$AT:$AV,3,FALSE)</f>
        <v>Spanish or Spanish Creole</v>
      </c>
      <c r="S155" s="27">
        <f t="shared" si="24"/>
        <v>0.20279099270535994</v>
      </c>
      <c r="T155" s="33">
        <f>VLOOKUP(B155,Employment!$B:$E,4,FALSE)</f>
        <v>6.4000000000000001E-2</v>
      </c>
      <c r="U155" s="33">
        <f>VLOOKUP(B155,Poverty!$B:$E,4,FALSE)</f>
        <v>0.13200000000000001</v>
      </c>
      <c r="V155" s="33">
        <f>VLOOKUP(B155,'Public Assistance'!$B:$F,5,FALSE)</f>
        <v>0.11068186208228704</v>
      </c>
      <c r="W155" s="21">
        <f>VLOOKUP(B155,'Median Income'!$B:$E,4,FALSE)</f>
        <v>67441</v>
      </c>
      <c r="X155" s="1">
        <f>VLOOKUP(B155,'Foreign Born'!$A:$E,5,FALSE)</f>
        <v>0.12033708527314514</v>
      </c>
      <c r="Y155">
        <f>VLOOKUP($B155,'Place of Foreign Born'!$B:$AG,3,FALSE)</f>
        <v>2042</v>
      </c>
      <c r="Z155">
        <f>VLOOKUP($B155,'Place of Foreign Born'!$B:$AG,4,FALSE)</f>
        <v>450</v>
      </c>
      <c r="AA155">
        <f>VLOOKUP($B155,'Place of Foreign Born'!$B:$AG,5,FALSE)</f>
        <v>36</v>
      </c>
      <c r="AB155">
        <f>VLOOKUP($B155,'Place of Foreign Born'!$B:$AG,6,FALSE)</f>
        <v>20</v>
      </c>
      <c r="AC155">
        <f>VLOOKUP($B155,'Place of Foreign Born'!$B:$AG,7,FALSE)</f>
        <v>141</v>
      </c>
      <c r="AD155">
        <f>VLOOKUP($B155,'Place of Foreign Born'!$B:$AG,8,FALSE)</f>
        <v>253</v>
      </c>
      <c r="AE155">
        <f>VLOOKUP($B155,'Place of Foreign Born'!$B:$AG,9,FALSE)</f>
        <v>0</v>
      </c>
      <c r="AF155" s="1">
        <f t="shared" si="25"/>
        <v>0.22037218413320275</v>
      </c>
      <c r="AG155">
        <f>VLOOKUP($B155,'Place of Foreign Born'!$B:$AG,10,FALSE)</f>
        <v>654</v>
      </c>
      <c r="AH155">
        <f>VLOOKUP($B155,'Place of Foreign Born'!$B:$AG,11,FALSE)</f>
        <v>26</v>
      </c>
      <c r="AI155">
        <f>VLOOKUP($B155,'Place of Foreign Born'!$B:$AG,12,FALSE)</f>
        <v>505</v>
      </c>
      <c r="AJ155">
        <f>VLOOKUP($B155,'Place of Foreign Born'!$B:$AG,13,FALSE)</f>
        <v>114</v>
      </c>
      <c r="AK155">
        <f>VLOOKUP($B155,'Place of Foreign Born'!$B:$AG,14,FALSE)</f>
        <v>9</v>
      </c>
      <c r="AL155">
        <f>VLOOKUP($B155,'Place of Foreign Born'!$B:$AG,15,FALSE)</f>
        <v>0</v>
      </c>
      <c r="AM155" s="1">
        <f t="shared" si="26"/>
        <v>0.32027424094025464</v>
      </c>
      <c r="AN155">
        <f>VLOOKUP($B155,'Place of Foreign Born'!$B:$AG,16,FALSE)</f>
        <v>30</v>
      </c>
      <c r="AO155">
        <f>VLOOKUP($B155,'Place of Foreign Born'!$B:$AG,17,FALSE)</f>
        <v>0</v>
      </c>
      <c r="AP155">
        <f>VLOOKUP($B155,'Place of Foreign Born'!$B:$AG,18,FALSE)</f>
        <v>0</v>
      </c>
      <c r="AQ155">
        <f>VLOOKUP($B155,'Place of Foreign Born'!$B:$AG,19,FALSE)</f>
        <v>0</v>
      </c>
      <c r="AR155">
        <f>VLOOKUP($B155,'Place of Foreign Born'!$B:$AG,20,FALSE)</f>
        <v>0</v>
      </c>
      <c r="AS155">
        <f>VLOOKUP($B155,'Place of Foreign Born'!$B:$AG,21,FALSE)</f>
        <v>30</v>
      </c>
      <c r="AT155">
        <f>VLOOKUP($B155,'Place of Foreign Born'!$B:$AG,22,FALSE)</f>
        <v>0</v>
      </c>
      <c r="AU155" s="1">
        <f t="shared" si="27"/>
        <v>1.4691478942213516E-2</v>
      </c>
      <c r="AV155">
        <f>VLOOKUP($B155,'Place of Foreign Born'!$B:$AG,23,FALSE)</f>
        <v>20</v>
      </c>
      <c r="AW155">
        <f>VLOOKUP($B155,'Place of Foreign Born'!$B:$AG,24,FALSE)</f>
        <v>20</v>
      </c>
      <c r="AX155">
        <f>VLOOKUP($B155,'Place of Foreign Born'!$B:$AG,25,FALSE)</f>
        <v>0</v>
      </c>
      <c r="AY155">
        <f>VLOOKUP($B155,'Place of Foreign Born'!$B:$AG,26,FALSE)</f>
        <v>0</v>
      </c>
      <c r="AZ155" s="1">
        <f t="shared" si="28"/>
        <v>9.7943192948090115E-3</v>
      </c>
      <c r="BA155">
        <f>VLOOKUP($B155,'Place of Foreign Born'!$B:$AG,27,FALSE)</f>
        <v>888</v>
      </c>
      <c r="BB155">
        <f>VLOOKUP($B155,'Place of Foreign Born'!$B:$AG,28,FALSE)</f>
        <v>882</v>
      </c>
      <c r="BC155">
        <f>VLOOKUP($B155,'Place of Foreign Born'!$B:$AG,29,FALSE)</f>
        <v>74</v>
      </c>
      <c r="BD155">
        <f>VLOOKUP($B155,'Place of Foreign Born'!$B:$AG,30,FALSE)</f>
        <v>324</v>
      </c>
      <c r="BE155">
        <f>VLOOKUP($B155,'Place of Foreign Born'!$B:$AG,31,FALSE)</f>
        <v>484</v>
      </c>
      <c r="BF155">
        <f>VLOOKUP($B155,'Place of Foreign Born'!$B:$AG,32,FALSE)</f>
        <v>6</v>
      </c>
      <c r="BG155" s="1">
        <f t="shared" si="29"/>
        <v>0.43486777668952009</v>
      </c>
    </row>
    <row r="156" spans="1:59" x14ac:dyDescent="0.25">
      <c r="A156" t="str">
        <f>VLOOKUP(B156,'List of ZIP Codes'!$A:$C,2,FALSE)</f>
        <v>Suffolk</v>
      </c>
      <c r="B156">
        <v>11951</v>
      </c>
      <c r="C156">
        <f>VLOOKUP(B156,'Total Population'!$B:$D,3,FALSE)</f>
        <v>13401</v>
      </c>
      <c r="D156" s="1">
        <f>VLOOKUP(B156,Race!$B:$Q,5,FALSE)</f>
        <v>0.82225207074098949</v>
      </c>
      <c r="E156" s="1">
        <f>VLOOKUP(B156,Race!$B:$Q,7,FALSE)</f>
        <v>0.1225281695395866</v>
      </c>
      <c r="F156" s="1">
        <f>VLOOKUP(B156,Race!$B:$Q,9,FALSE)</f>
        <v>0</v>
      </c>
      <c r="G156" s="1">
        <f>VLOOKUP(B156,Race!$B:$Q,11,FALSE)</f>
        <v>1.1864786209984329E-2</v>
      </c>
      <c r="H156" s="1">
        <f>VLOOKUP(B156,Race!$B:$Q,13,FALSE)</f>
        <v>0</v>
      </c>
      <c r="I156" s="1">
        <f>VLOOKUP(B156,Race!$B:$Q,16,FALSE)</f>
        <v>4.3354973509439593E-2</v>
      </c>
      <c r="J156" s="27">
        <f>VLOOKUP(B156,Ethnicity!$B:$H,5,FALSE)</f>
        <v>0.83105738377733007</v>
      </c>
      <c r="K156" s="1">
        <f>VLOOKUP(B156,Ethnicity!$B:$H,7,FALSE)</f>
        <v>0.16894261622266996</v>
      </c>
      <c r="L156" s="44">
        <f>VLOOKUP($B156,'Median Age'!$B:$F,3,FALSE)</f>
        <v>35.200000000000003</v>
      </c>
      <c r="M156" s="44">
        <f>VLOOKUP($B156,'Median Age'!$B:$F,4,FALSE)</f>
        <v>31.6</v>
      </c>
      <c r="N156" s="44">
        <f>VLOOKUP($B156,'Median Age'!$B:$F,5,FALSE)</f>
        <v>38.5</v>
      </c>
      <c r="O156" s="1">
        <f>VLOOKUP($B156,Education!$B:$F,3,FALSE)</f>
        <v>0.86699999999999999</v>
      </c>
      <c r="P156" s="1">
        <f>VLOOKUP($B156,Education!$B:$F,4,FALSE)</f>
        <v>0.13300000000000001</v>
      </c>
      <c r="Q156" s="1">
        <f>(VLOOKUP(B156,Language!$B:$E,4,FALSE)/VLOOKUP(B156,Language!$B:$E,3,FALSE))</f>
        <v>0.88797350779420081</v>
      </c>
      <c r="R156" t="str">
        <f>VLOOKUP(B156,Language!$AT:$AV,3,FALSE)</f>
        <v>Spanish or Spanish Creole</v>
      </c>
      <c r="S156" s="27">
        <f t="shared" si="24"/>
        <v>0.11202649220579919</v>
      </c>
      <c r="T156" s="33">
        <f>VLOOKUP(B156,Employment!$B:$E,4,FALSE)</f>
        <v>0.10800000000000001</v>
      </c>
      <c r="U156" s="33">
        <f>VLOOKUP(B156,Poverty!$B:$E,4,FALSE)</f>
        <v>0.17499999999999999</v>
      </c>
      <c r="V156" s="33">
        <f>VLOOKUP(B156,'Public Assistance'!$B:$F,5,FALSE)</f>
        <v>0.17803030303030304</v>
      </c>
      <c r="W156" s="21">
        <f>VLOOKUP(B156,'Median Income'!$B:$E,4,FALSE)</f>
        <v>62961</v>
      </c>
      <c r="X156" s="1">
        <f>VLOOKUP(B156,'Foreign Born'!$A:$E,5,FALSE)</f>
        <v>5.402581896873368E-2</v>
      </c>
      <c r="Y156">
        <f>VLOOKUP($B156,'Place of Foreign Born'!$B:$AG,3,FALSE)</f>
        <v>724</v>
      </c>
      <c r="Z156">
        <f>VLOOKUP($B156,'Place of Foreign Born'!$B:$AG,4,FALSE)</f>
        <v>200</v>
      </c>
      <c r="AA156">
        <f>VLOOKUP($B156,'Place of Foreign Born'!$B:$AG,5,FALSE)</f>
        <v>40</v>
      </c>
      <c r="AB156">
        <f>VLOOKUP($B156,'Place of Foreign Born'!$B:$AG,6,FALSE)</f>
        <v>34</v>
      </c>
      <c r="AC156">
        <f>VLOOKUP($B156,'Place of Foreign Born'!$B:$AG,7,FALSE)</f>
        <v>57</v>
      </c>
      <c r="AD156">
        <f>VLOOKUP($B156,'Place of Foreign Born'!$B:$AG,8,FALSE)</f>
        <v>69</v>
      </c>
      <c r="AE156">
        <f>VLOOKUP($B156,'Place of Foreign Born'!$B:$AG,9,FALSE)</f>
        <v>0</v>
      </c>
      <c r="AF156" s="1">
        <f t="shared" si="25"/>
        <v>0.27624309392265195</v>
      </c>
      <c r="AG156">
        <f>VLOOKUP($B156,'Place of Foreign Born'!$B:$AG,10,FALSE)</f>
        <v>113</v>
      </c>
      <c r="AH156">
        <f>VLOOKUP($B156,'Place of Foreign Born'!$B:$AG,11,FALSE)</f>
        <v>85</v>
      </c>
      <c r="AI156">
        <f>VLOOKUP($B156,'Place of Foreign Born'!$B:$AG,12,FALSE)</f>
        <v>12</v>
      </c>
      <c r="AJ156">
        <f>VLOOKUP($B156,'Place of Foreign Born'!$B:$AG,13,FALSE)</f>
        <v>0</v>
      </c>
      <c r="AK156">
        <f>VLOOKUP($B156,'Place of Foreign Born'!$B:$AG,14,FALSE)</f>
        <v>16</v>
      </c>
      <c r="AL156">
        <f>VLOOKUP($B156,'Place of Foreign Born'!$B:$AG,15,FALSE)</f>
        <v>0</v>
      </c>
      <c r="AM156" s="1">
        <f t="shared" si="26"/>
        <v>0.15607734806629833</v>
      </c>
      <c r="AN156">
        <f>VLOOKUP($B156,'Place of Foreign Born'!$B:$AG,16,FALSE)</f>
        <v>0</v>
      </c>
      <c r="AO156">
        <f>VLOOKUP($B156,'Place of Foreign Born'!$B:$AG,17,FALSE)</f>
        <v>0</v>
      </c>
      <c r="AP156">
        <f>VLOOKUP($B156,'Place of Foreign Born'!$B:$AG,18,FALSE)</f>
        <v>0</v>
      </c>
      <c r="AQ156">
        <f>VLOOKUP($B156,'Place of Foreign Born'!$B:$AG,19,FALSE)</f>
        <v>0</v>
      </c>
      <c r="AR156">
        <f>VLOOKUP($B156,'Place of Foreign Born'!$B:$AG,20,FALSE)</f>
        <v>0</v>
      </c>
      <c r="AS156">
        <f>VLOOKUP($B156,'Place of Foreign Born'!$B:$AG,21,FALSE)</f>
        <v>0</v>
      </c>
      <c r="AT156">
        <f>VLOOKUP($B156,'Place of Foreign Born'!$B:$AG,22,FALSE)</f>
        <v>0</v>
      </c>
      <c r="AU156" s="1">
        <f t="shared" si="27"/>
        <v>0</v>
      </c>
      <c r="AV156">
        <f>VLOOKUP($B156,'Place of Foreign Born'!$B:$AG,23,FALSE)</f>
        <v>0</v>
      </c>
      <c r="AW156">
        <f>VLOOKUP($B156,'Place of Foreign Born'!$B:$AG,24,FALSE)</f>
        <v>0</v>
      </c>
      <c r="AX156">
        <f>VLOOKUP($B156,'Place of Foreign Born'!$B:$AG,25,FALSE)</f>
        <v>0</v>
      </c>
      <c r="AY156">
        <f>VLOOKUP($B156,'Place of Foreign Born'!$B:$AG,26,FALSE)</f>
        <v>0</v>
      </c>
      <c r="AZ156" s="1">
        <f t="shared" si="28"/>
        <v>0</v>
      </c>
      <c r="BA156">
        <f>VLOOKUP($B156,'Place of Foreign Born'!$B:$AG,27,FALSE)</f>
        <v>411</v>
      </c>
      <c r="BB156">
        <f>VLOOKUP($B156,'Place of Foreign Born'!$B:$AG,28,FALSE)</f>
        <v>389</v>
      </c>
      <c r="BC156">
        <f>VLOOKUP($B156,'Place of Foreign Born'!$B:$AG,29,FALSE)</f>
        <v>177</v>
      </c>
      <c r="BD156">
        <f>VLOOKUP($B156,'Place of Foreign Born'!$B:$AG,30,FALSE)</f>
        <v>133</v>
      </c>
      <c r="BE156">
        <f>VLOOKUP($B156,'Place of Foreign Born'!$B:$AG,31,FALSE)</f>
        <v>79</v>
      </c>
      <c r="BF156">
        <f>VLOOKUP($B156,'Place of Foreign Born'!$B:$AG,32,FALSE)</f>
        <v>22</v>
      </c>
      <c r="BG156" s="1">
        <f t="shared" si="29"/>
        <v>0.56767955801104975</v>
      </c>
    </row>
    <row r="157" spans="1:59" x14ac:dyDescent="0.25">
      <c r="A157" t="str">
        <f>VLOOKUP(B157,'List of ZIP Codes'!$A:$C,2,FALSE)</f>
        <v>Suffolk</v>
      </c>
      <c r="B157">
        <v>11952</v>
      </c>
      <c r="C157">
        <f>VLOOKUP(B157,'Total Population'!$B:$D,3,FALSE)</f>
        <v>4518</v>
      </c>
      <c r="D157" s="1">
        <f>VLOOKUP(B157,Race!$B:$Q,5,FALSE)</f>
        <v>0.94068171757414787</v>
      </c>
      <c r="E157" s="1">
        <f>VLOOKUP(B157,Race!$B:$Q,7,FALSE)</f>
        <v>1.7485613103142984E-2</v>
      </c>
      <c r="F157" s="1">
        <f>VLOOKUP(B157,Race!$B:$Q,9,FALSE)</f>
        <v>2.5453740593182825E-2</v>
      </c>
      <c r="G157" s="1">
        <f>VLOOKUP(B157,Race!$B:$Q,11,FALSE)</f>
        <v>7.5254537405931828E-3</v>
      </c>
      <c r="H157" s="1">
        <f>VLOOKUP(B157,Race!$B:$Q,13,FALSE)</f>
        <v>0</v>
      </c>
      <c r="I157" s="1">
        <f>VLOOKUP(B157,Race!$B:$Q,16,FALSE)</f>
        <v>8.8534749889331559E-3</v>
      </c>
      <c r="J157" s="27">
        <f>VLOOKUP(B157,Ethnicity!$B:$H,5,FALSE)</f>
        <v>0.96967684816290389</v>
      </c>
      <c r="K157" s="1">
        <f>VLOOKUP(B157,Ethnicity!$B:$H,7,FALSE)</f>
        <v>3.0323151837096059E-2</v>
      </c>
      <c r="L157" s="44">
        <f>VLOOKUP($B157,'Median Age'!$B:$F,3,FALSE)</f>
        <v>49.5</v>
      </c>
      <c r="M157" s="44">
        <f>VLOOKUP($B157,'Median Age'!$B:$F,4,FALSE)</f>
        <v>49.5</v>
      </c>
      <c r="N157" s="44">
        <f>VLOOKUP($B157,'Median Age'!$B:$F,5,FALSE)</f>
        <v>49.5</v>
      </c>
      <c r="O157" s="1">
        <f>VLOOKUP($B157,Education!$B:$F,3,FALSE)</f>
        <v>0.94499999999999995</v>
      </c>
      <c r="P157" s="1">
        <f>VLOOKUP($B157,Education!$B:$F,4,FALSE)</f>
        <v>5.5000000000000049E-2</v>
      </c>
      <c r="Q157" s="1">
        <f>(VLOOKUP(B157,Language!$B:$E,4,FALSE)/VLOOKUP(B157,Language!$B:$E,3,FALSE))</f>
        <v>0.89862298195631529</v>
      </c>
      <c r="R157" t="str">
        <f>VLOOKUP(B157,Language!$AT:$AV,3,FALSE)</f>
        <v>Greek</v>
      </c>
      <c r="S157" s="27">
        <f t="shared" si="24"/>
        <v>0.10137701804368471</v>
      </c>
      <c r="T157" s="33">
        <f>VLOOKUP(B157,Employment!$B:$E,4,FALSE)</f>
        <v>0.09</v>
      </c>
      <c r="U157" s="33">
        <f>VLOOKUP(B157,Poverty!$B:$E,4,FALSE)</f>
        <v>3.7999999999999999E-2</v>
      </c>
      <c r="V157" s="33">
        <f>VLOOKUP(B157,'Public Assistance'!$B:$F,5,FALSE)</f>
        <v>5.0739957716701901E-2</v>
      </c>
      <c r="W157" s="21">
        <f>VLOOKUP(B157,'Median Income'!$B:$E,4,FALSE)</f>
        <v>83700</v>
      </c>
      <c r="X157" s="1">
        <f>VLOOKUP(B157,'Foreign Born'!$A:$E,5,FALSE)</f>
        <v>5.5998229305002215E-2</v>
      </c>
      <c r="Y157">
        <f>VLOOKUP($B157,'Place of Foreign Born'!$B:$AG,3,FALSE)</f>
        <v>253</v>
      </c>
      <c r="Z157">
        <f>VLOOKUP($B157,'Place of Foreign Born'!$B:$AG,4,FALSE)</f>
        <v>104</v>
      </c>
      <c r="AA157">
        <f>VLOOKUP($B157,'Place of Foreign Born'!$B:$AG,5,FALSE)</f>
        <v>24</v>
      </c>
      <c r="AB157">
        <f>VLOOKUP($B157,'Place of Foreign Born'!$B:$AG,6,FALSE)</f>
        <v>0</v>
      </c>
      <c r="AC157">
        <f>VLOOKUP($B157,'Place of Foreign Born'!$B:$AG,7,FALSE)</f>
        <v>80</v>
      </c>
      <c r="AD157">
        <f>VLOOKUP($B157,'Place of Foreign Born'!$B:$AG,8,FALSE)</f>
        <v>0</v>
      </c>
      <c r="AE157">
        <f>VLOOKUP($B157,'Place of Foreign Born'!$B:$AG,9,FALSE)</f>
        <v>0</v>
      </c>
      <c r="AF157" s="1">
        <f t="shared" si="25"/>
        <v>0.41106719367588934</v>
      </c>
      <c r="AG157">
        <f>VLOOKUP($B157,'Place of Foreign Born'!$B:$AG,10,FALSE)</f>
        <v>76</v>
      </c>
      <c r="AH157">
        <f>VLOOKUP($B157,'Place of Foreign Born'!$B:$AG,11,FALSE)</f>
        <v>34</v>
      </c>
      <c r="AI157">
        <f>VLOOKUP($B157,'Place of Foreign Born'!$B:$AG,12,FALSE)</f>
        <v>0</v>
      </c>
      <c r="AJ157">
        <f>VLOOKUP($B157,'Place of Foreign Born'!$B:$AG,13,FALSE)</f>
        <v>0</v>
      </c>
      <c r="AK157">
        <f>VLOOKUP($B157,'Place of Foreign Born'!$B:$AG,14,FALSE)</f>
        <v>42</v>
      </c>
      <c r="AL157">
        <f>VLOOKUP($B157,'Place of Foreign Born'!$B:$AG,15,FALSE)</f>
        <v>0</v>
      </c>
      <c r="AM157" s="1">
        <f t="shared" si="26"/>
        <v>0.30039525691699603</v>
      </c>
      <c r="AN157">
        <f>VLOOKUP($B157,'Place of Foreign Born'!$B:$AG,16,FALSE)</f>
        <v>19</v>
      </c>
      <c r="AO157">
        <f>VLOOKUP($B157,'Place of Foreign Born'!$B:$AG,17,FALSE)</f>
        <v>0</v>
      </c>
      <c r="AP157">
        <f>VLOOKUP($B157,'Place of Foreign Born'!$B:$AG,18,FALSE)</f>
        <v>0</v>
      </c>
      <c r="AQ157">
        <f>VLOOKUP($B157,'Place of Foreign Born'!$B:$AG,19,FALSE)</f>
        <v>0</v>
      </c>
      <c r="AR157">
        <f>VLOOKUP($B157,'Place of Foreign Born'!$B:$AG,20,FALSE)</f>
        <v>19</v>
      </c>
      <c r="AS157">
        <f>VLOOKUP($B157,'Place of Foreign Born'!$B:$AG,21,FALSE)</f>
        <v>0</v>
      </c>
      <c r="AT157">
        <f>VLOOKUP($B157,'Place of Foreign Born'!$B:$AG,22,FALSE)</f>
        <v>0</v>
      </c>
      <c r="AU157" s="1">
        <f t="shared" si="27"/>
        <v>7.5098814229249009E-2</v>
      </c>
      <c r="AV157">
        <f>VLOOKUP($B157,'Place of Foreign Born'!$B:$AG,23,FALSE)</f>
        <v>0</v>
      </c>
      <c r="AW157">
        <f>VLOOKUP($B157,'Place of Foreign Born'!$B:$AG,24,FALSE)</f>
        <v>0</v>
      </c>
      <c r="AX157">
        <f>VLOOKUP($B157,'Place of Foreign Born'!$B:$AG,25,FALSE)</f>
        <v>0</v>
      </c>
      <c r="AY157">
        <f>VLOOKUP($B157,'Place of Foreign Born'!$B:$AG,26,FALSE)</f>
        <v>0</v>
      </c>
      <c r="AZ157" s="1">
        <f t="shared" si="28"/>
        <v>0</v>
      </c>
      <c r="BA157">
        <f>VLOOKUP($B157,'Place of Foreign Born'!$B:$AG,27,FALSE)</f>
        <v>54</v>
      </c>
      <c r="BB157">
        <f>VLOOKUP($B157,'Place of Foreign Born'!$B:$AG,28,FALSE)</f>
        <v>54</v>
      </c>
      <c r="BC157">
        <f>VLOOKUP($B157,'Place of Foreign Born'!$B:$AG,29,FALSE)</f>
        <v>0</v>
      </c>
      <c r="BD157">
        <f>VLOOKUP($B157,'Place of Foreign Born'!$B:$AG,30,FALSE)</f>
        <v>54</v>
      </c>
      <c r="BE157">
        <f>VLOOKUP($B157,'Place of Foreign Born'!$B:$AG,31,FALSE)</f>
        <v>0</v>
      </c>
      <c r="BF157">
        <f>VLOOKUP($B157,'Place of Foreign Born'!$B:$AG,32,FALSE)</f>
        <v>0</v>
      </c>
      <c r="BG157" s="1">
        <f t="shared" si="29"/>
        <v>0.2134387351778656</v>
      </c>
    </row>
    <row r="158" spans="1:59" x14ac:dyDescent="0.25">
      <c r="A158" t="str">
        <f>VLOOKUP(B158,'List of ZIP Codes'!$A:$C,2,FALSE)</f>
        <v>Suffolk</v>
      </c>
      <c r="B158">
        <v>11953</v>
      </c>
      <c r="C158">
        <f>VLOOKUP(B158,'Total Population'!$B:$D,3,FALSE)</f>
        <v>12688</v>
      </c>
      <c r="D158" s="1">
        <f>VLOOKUP(B158,Race!$B:$Q,5,FALSE)</f>
        <v>0.76261034047919296</v>
      </c>
      <c r="E158" s="1">
        <f>VLOOKUP(B158,Race!$B:$Q,7,FALSE)</f>
        <v>0.16905737704918034</v>
      </c>
      <c r="F158" s="1">
        <f>VLOOKUP(B158,Race!$B:$Q,9,FALSE)</f>
        <v>0</v>
      </c>
      <c r="G158" s="1">
        <f>VLOOKUP(B158,Race!$B:$Q,11,FALSE)</f>
        <v>3.9092055485498108E-2</v>
      </c>
      <c r="H158" s="1">
        <f>VLOOKUP(B158,Race!$B:$Q,13,FALSE)</f>
        <v>0</v>
      </c>
      <c r="I158" s="1">
        <f>VLOOKUP(B158,Race!$B:$Q,16,FALSE)</f>
        <v>2.9240226986128624E-2</v>
      </c>
      <c r="J158" s="27">
        <f>VLOOKUP(B158,Ethnicity!$B:$H,5,FALSE)</f>
        <v>0.9061317780580076</v>
      </c>
      <c r="K158" s="1">
        <f>VLOOKUP(B158,Ethnicity!$B:$H,7,FALSE)</f>
        <v>9.386822194199243E-2</v>
      </c>
      <c r="L158" s="44">
        <f>VLOOKUP($B158,'Median Age'!$B:$F,3,FALSE)</f>
        <v>42.3</v>
      </c>
      <c r="M158" s="44">
        <f>VLOOKUP($B158,'Median Age'!$B:$F,4,FALSE)</f>
        <v>40.1</v>
      </c>
      <c r="N158" s="44">
        <f>VLOOKUP($B158,'Median Age'!$B:$F,5,FALSE)</f>
        <v>45.1</v>
      </c>
      <c r="O158" s="1">
        <f>VLOOKUP($B158,Education!$B:$F,3,FALSE)</f>
        <v>0.93</v>
      </c>
      <c r="P158" s="1">
        <f>VLOOKUP($B158,Education!$B:$F,4,FALSE)</f>
        <v>6.9999999999999951E-2</v>
      </c>
      <c r="Q158" s="1">
        <f>(VLOOKUP(B158,Language!$B:$E,4,FALSE)/VLOOKUP(B158,Language!$B:$E,3,FALSE))</f>
        <v>0.86710768715458042</v>
      </c>
      <c r="R158" t="str">
        <f>VLOOKUP(B158,Language!$AT:$AV,3,FALSE)</f>
        <v>Spanish or Spanish Creole</v>
      </c>
      <c r="S158" s="27">
        <f t="shared" si="24"/>
        <v>0.13289231284541958</v>
      </c>
      <c r="T158" s="33">
        <f>VLOOKUP(B158,Employment!$B:$E,4,FALSE)</f>
        <v>8.5999999999999993E-2</v>
      </c>
      <c r="U158" s="33">
        <f>VLOOKUP(B158,Poverty!$B:$E,4,FALSE)</f>
        <v>9.6999999999999989E-2</v>
      </c>
      <c r="V158" s="33">
        <f>VLOOKUP(B158,'Public Assistance'!$B:$F,5,FALSE)</f>
        <v>8.5126825518831661E-2</v>
      </c>
      <c r="W158" s="21">
        <f>VLOOKUP(B158,'Median Income'!$B:$E,4,FALSE)</f>
        <v>69198</v>
      </c>
      <c r="X158" s="1">
        <f>VLOOKUP(B158,'Foreign Born'!$A:$E,5,FALSE)</f>
        <v>0.11238965952080707</v>
      </c>
      <c r="Y158">
        <f>VLOOKUP($B158,'Place of Foreign Born'!$B:$AG,3,FALSE)</f>
        <v>1426</v>
      </c>
      <c r="Z158">
        <f>VLOOKUP($B158,'Place of Foreign Born'!$B:$AG,4,FALSE)</f>
        <v>545</v>
      </c>
      <c r="AA158">
        <f>VLOOKUP($B158,'Place of Foreign Born'!$B:$AG,5,FALSE)</f>
        <v>28</v>
      </c>
      <c r="AB158">
        <f>VLOOKUP($B158,'Place of Foreign Born'!$B:$AG,6,FALSE)</f>
        <v>87</v>
      </c>
      <c r="AC158">
        <f>VLOOKUP($B158,'Place of Foreign Born'!$B:$AG,7,FALSE)</f>
        <v>193</v>
      </c>
      <c r="AD158">
        <f>VLOOKUP($B158,'Place of Foreign Born'!$B:$AG,8,FALSE)</f>
        <v>237</v>
      </c>
      <c r="AE158">
        <f>VLOOKUP($B158,'Place of Foreign Born'!$B:$AG,9,FALSE)</f>
        <v>0</v>
      </c>
      <c r="AF158" s="1">
        <f t="shared" si="25"/>
        <v>0.38218793828892006</v>
      </c>
      <c r="AG158">
        <f>VLOOKUP($B158,'Place of Foreign Born'!$B:$AG,10,FALSE)</f>
        <v>260</v>
      </c>
      <c r="AH158">
        <f>VLOOKUP($B158,'Place of Foreign Born'!$B:$AG,11,FALSE)</f>
        <v>70</v>
      </c>
      <c r="AI158">
        <f>VLOOKUP($B158,'Place of Foreign Born'!$B:$AG,12,FALSE)</f>
        <v>132</v>
      </c>
      <c r="AJ158">
        <f>VLOOKUP($B158,'Place of Foreign Born'!$B:$AG,13,FALSE)</f>
        <v>46</v>
      </c>
      <c r="AK158">
        <f>VLOOKUP($B158,'Place of Foreign Born'!$B:$AG,14,FALSE)</f>
        <v>12</v>
      </c>
      <c r="AL158">
        <f>VLOOKUP($B158,'Place of Foreign Born'!$B:$AG,15,FALSE)</f>
        <v>0</v>
      </c>
      <c r="AM158" s="1">
        <f t="shared" si="26"/>
        <v>0.182328190743338</v>
      </c>
      <c r="AN158">
        <f>VLOOKUP($B158,'Place of Foreign Born'!$B:$AG,16,FALSE)</f>
        <v>53</v>
      </c>
      <c r="AO158">
        <f>VLOOKUP($B158,'Place of Foreign Born'!$B:$AG,17,FALSE)</f>
        <v>35</v>
      </c>
      <c r="AP158">
        <f>VLOOKUP($B158,'Place of Foreign Born'!$B:$AG,18,FALSE)</f>
        <v>0</v>
      </c>
      <c r="AQ158">
        <f>VLOOKUP($B158,'Place of Foreign Born'!$B:$AG,19,FALSE)</f>
        <v>18</v>
      </c>
      <c r="AR158">
        <f>VLOOKUP($B158,'Place of Foreign Born'!$B:$AG,20,FALSE)</f>
        <v>0</v>
      </c>
      <c r="AS158">
        <f>VLOOKUP($B158,'Place of Foreign Born'!$B:$AG,21,FALSE)</f>
        <v>0</v>
      </c>
      <c r="AT158">
        <f>VLOOKUP($B158,'Place of Foreign Born'!$B:$AG,22,FALSE)</f>
        <v>0</v>
      </c>
      <c r="AU158" s="1">
        <f t="shared" si="27"/>
        <v>3.7166900420757362E-2</v>
      </c>
      <c r="AV158">
        <f>VLOOKUP($B158,'Place of Foreign Born'!$B:$AG,23,FALSE)</f>
        <v>0</v>
      </c>
      <c r="AW158">
        <f>VLOOKUP($B158,'Place of Foreign Born'!$B:$AG,24,FALSE)</f>
        <v>0</v>
      </c>
      <c r="AX158">
        <f>VLOOKUP($B158,'Place of Foreign Born'!$B:$AG,25,FALSE)</f>
        <v>0</v>
      </c>
      <c r="AY158">
        <f>VLOOKUP($B158,'Place of Foreign Born'!$B:$AG,26,FALSE)</f>
        <v>0</v>
      </c>
      <c r="AZ158" s="1">
        <f t="shared" si="28"/>
        <v>0</v>
      </c>
      <c r="BA158">
        <f>VLOOKUP($B158,'Place of Foreign Born'!$B:$AG,27,FALSE)</f>
        <v>568</v>
      </c>
      <c r="BB158">
        <f>VLOOKUP($B158,'Place of Foreign Born'!$B:$AG,28,FALSE)</f>
        <v>568</v>
      </c>
      <c r="BC158">
        <f>VLOOKUP($B158,'Place of Foreign Born'!$B:$AG,29,FALSE)</f>
        <v>195</v>
      </c>
      <c r="BD158">
        <f>VLOOKUP($B158,'Place of Foreign Born'!$B:$AG,30,FALSE)</f>
        <v>87</v>
      </c>
      <c r="BE158">
        <f>VLOOKUP($B158,'Place of Foreign Born'!$B:$AG,31,FALSE)</f>
        <v>286</v>
      </c>
      <c r="BF158">
        <f>VLOOKUP($B158,'Place of Foreign Born'!$B:$AG,32,FALSE)</f>
        <v>0</v>
      </c>
      <c r="BG158" s="1">
        <f t="shared" si="29"/>
        <v>0.39831697054698456</v>
      </c>
    </row>
    <row r="159" spans="1:59" x14ac:dyDescent="0.25">
      <c r="A159" t="str">
        <f>VLOOKUP(B159,'List of ZIP Codes'!$A:$C,2,FALSE)</f>
        <v>Suffolk</v>
      </c>
      <c r="B159">
        <v>11954</v>
      </c>
      <c r="C159">
        <f>VLOOKUP(B159,'Total Population'!$B:$D,3,FALSE)</f>
        <v>3471</v>
      </c>
      <c r="D159" s="1">
        <f>VLOOKUP(B159,Race!$B:$Q,5,FALSE)</f>
        <v>0.93431287813310282</v>
      </c>
      <c r="E159" s="1">
        <f>VLOOKUP(B159,Race!$B:$Q,7,FALSE)</f>
        <v>3.5148372227023911E-2</v>
      </c>
      <c r="F159" s="1">
        <f>VLOOKUP(B159,Race!$B:$Q,9,FALSE)</f>
        <v>4.3215211754537601E-3</v>
      </c>
      <c r="G159" s="1">
        <f>VLOOKUP(B159,Race!$B:$Q,11,FALSE)</f>
        <v>2.4200518582541054E-2</v>
      </c>
      <c r="H159" s="1">
        <f>VLOOKUP(B159,Race!$B:$Q,13,FALSE)</f>
        <v>0</v>
      </c>
      <c r="I159" s="1">
        <f>VLOOKUP(B159,Race!$B:$Q,16,FALSE)</f>
        <v>2.0167098818784212E-3</v>
      </c>
      <c r="J159" s="27">
        <f>VLOOKUP(B159,Ethnicity!$B:$H,5,FALSE)</f>
        <v>0.94093921060213193</v>
      </c>
      <c r="K159" s="1">
        <f>VLOOKUP(B159,Ethnicity!$B:$H,7,FALSE)</f>
        <v>5.9060789397868046E-2</v>
      </c>
      <c r="L159" s="44">
        <f>VLOOKUP($B159,'Median Age'!$B:$F,3,FALSE)</f>
        <v>54.1</v>
      </c>
      <c r="M159" s="44">
        <f>VLOOKUP($B159,'Median Age'!$B:$F,4,FALSE)</f>
        <v>51.8</v>
      </c>
      <c r="N159" s="44">
        <f>VLOOKUP($B159,'Median Age'!$B:$F,5,FALSE)</f>
        <v>55.5</v>
      </c>
      <c r="O159" s="1">
        <f>VLOOKUP($B159,Education!$B:$F,3,FALSE)</f>
        <v>0.94700000000000006</v>
      </c>
      <c r="P159" s="1">
        <f>VLOOKUP($B159,Education!$B:$F,4,FALSE)</f>
        <v>5.2999999999999936E-2</v>
      </c>
      <c r="Q159" s="1">
        <f>(VLOOKUP(B159,Language!$B:$E,4,FALSE)/VLOOKUP(B159,Language!$B:$E,3,FALSE))</f>
        <v>0.85341542069774257</v>
      </c>
      <c r="R159" t="str">
        <f>VLOOKUP(B159,Language!$AT:$AV,3,FALSE)</f>
        <v>Spanish or Spanish Creole</v>
      </c>
      <c r="S159" s="27">
        <f t="shared" si="24"/>
        <v>0.14658457930225743</v>
      </c>
      <c r="T159" s="33">
        <f>VLOOKUP(B159,Employment!$B:$E,4,FALSE)</f>
        <v>0.04</v>
      </c>
      <c r="U159" s="33">
        <f>VLOOKUP(B159,Poverty!$B:$E,4,FALSE)</f>
        <v>0.10400000000000001</v>
      </c>
      <c r="V159" s="33">
        <f>VLOOKUP(B159,'Public Assistance'!$B:$F,5,FALSE)</f>
        <v>2.9850746268656716E-2</v>
      </c>
      <c r="W159" s="21">
        <f>VLOOKUP(B159,'Median Income'!$B:$E,4,FALSE)</f>
        <v>73000</v>
      </c>
      <c r="X159" s="1">
        <f>VLOOKUP(B159,'Foreign Born'!$A:$E,5,FALSE)</f>
        <v>0.12129069432440219</v>
      </c>
      <c r="Y159">
        <f>VLOOKUP($B159,'Place of Foreign Born'!$B:$AG,3,FALSE)</f>
        <v>421</v>
      </c>
      <c r="Z159">
        <f>VLOOKUP($B159,'Place of Foreign Born'!$B:$AG,4,FALSE)</f>
        <v>205</v>
      </c>
      <c r="AA159">
        <f>VLOOKUP($B159,'Place of Foreign Born'!$B:$AG,5,FALSE)</f>
        <v>105</v>
      </c>
      <c r="AB159">
        <f>VLOOKUP($B159,'Place of Foreign Born'!$B:$AG,6,FALSE)</f>
        <v>19</v>
      </c>
      <c r="AC159">
        <f>VLOOKUP($B159,'Place of Foreign Born'!$B:$AG,7,FALSE)</f>
        <v>0</v>
      </c>
      <c r="AD159">
        <f>VLOOKUP($B159,'Place of Foreign Born'!$B:$AG,8,FALSE)</f>
        <v>65</v>
      </c>
      <c r="AE159">
        <f>VLOOKUP($B159,'Place of Foreign Born'!$B:$AG,9,FALSE)</f>
        <v>16</v>
      </c>
      <c r="AF159" s="1">
        <f t="shared" si="25"/>
        <v>0.48693586698337293</v>
      </c>
      <c r="AG159">
        <f>VLOOKUP($B159,'Place of Foreign Born'!$B:$AG,10,FALSE)</f>
        <v>47</v>
      </c>
      <c r="AH159">
        <f>VLOOKUP($B159,'Place of Foreign Born'!$B:$AG,11,FALSE)</f>
        <v>0</v>
      </c>
      <c r="AI159">
        <f>VLOOKUP($B159,'Place of Foreign Born'!$B:$AG,12,FALSE)</f>
        <v>0</v>
      </c>
      <c r="AJ159">
        <f>VLOOKUP($B159,'Place of Foreign Born'!$B:$AG,13,FALSE)</f>
        <v>47</v>
      </c>
      <c r="AK159">
        <f>VLOOKUP($B159,'Place of Foreign Born'!$B:$AG,14,FALSE)</f>
        <v>0</v>
      </c>
      <c r="AL159">
        <f>VLOOKUP($B159,'Place of Foreign Born'!$B:$AG,15,FALSE)</f>
        <v>0</v>
      </c>
      <c r="AM159" s="1">
        <f t="shared" si="26"/>
        <v>0.11163895486935867</v>
      </c>
      <c r="AN159">
        <f>VLOOKUP($B159,'Place of Foreign Born'!$B:$AG,16,FALSE)</f>
        <v>0</v>
      </c>
      <c r="AO159">
        <f>VLOOKUP($B159,'Place of Foreign Born'!$B:$AG,17,FALSE)</f>
        <v>0</v>
      </c>
      <c r="AP159">
        <f>VLOOKUP($B159,'Place of Foreign Born'!$B:$AG,18,FALSE)</f>
        <v>0</v>
      </c>
      <c r="AQ159">
        <f>VLOOKUP($B159,'Place of Foreign Born'!$B:$AG,19,FALSE)</f>
        <v>0</v>
      </c>
      <c r="AR159">
        <f>VLOOKUP($B159,'Place of Foreign Born'!$B:$AG,20,FALSE)</f>
        <v>0</v>
      </c>
      <c r="AS159">
        <f>VLOOKUP($B159,'Place of Foreign Born'!$B:$AG,21,FALSE)</f>
        <v>0</v>
      </c>
      <c r="AT159">
        <f>VLOOKUP($B159,'Place of Foreign Born'!$B:$AG,22,FALSE)</f>
        <v>0</v>
      </c>
      <c r="AU159" s="1">
        <f t="shared" si="27"/>
        <v>0</v>
      </c>
      <c r="AV159">
        <f>VLOOKUP($B159,'Place of Foreign Born'!$B:$AG,23,FALSE)</f>
        <v>27</v>
      </c>
      <c r="AW159">
        <f>VLOOKUP($B159,'Place of Foreign Born'!$B:$AG,24,FALSE)</f>
        <v>27</v>
      </c>
      <c r="AX159">
        <f>VLOOKUP($B159,'Place of Foreign Born'!$B:$AG,25,FALSE)</f>
        <v>0</v>
      </c>
      <c r="AY159">
        <f>VLOOKUP($B159,'Place of Foreign Born'!$B:$AG,26,FALSE)</f>
        <v>0</v>
      </c>
      <c r="AZ159" s="1">
        <f t="shared" si="28"/>
        <v>6.413301662707839E-2</v>
      </c>
      <c r="BA159">
        <f>VLOOKUP($B159,'Place of Foreign Born'!$B:$AG,27,FALSE)</f>
        <v>142</v>
      </c>
      <c r="BB159">
        <f>VLOOKUP($B159,'Place of Foreign Born'!$B:$AG,28,FALSE)</f>
        <v>133</v>
      </c>
      <c r="BC159">
        <f>VLOOKUP($B159,'Place of Foreign Born'!$B:$AG,29,FALSE)</f>
        <v>40</v>
      </c>
      <c r="BD159">
        <f>VLOOKUP($B159,'Place of Foreign Born'!$B:$AG,30,FALSE)</f>
        <v>0</v>
      </c>
      <c r="BE159">
        <f>VLOOKUP($B159,'Place of Foreign Born'!$B:$AG,31,FALSE)</f>
        <v>93</v>
      </c>
      <c r="BF159">
        <f>VLOOKUP($B159,'Place of Foreign Born'!$B:$AG,32,FALSE)</f>
        <v>9</v>
      </c>
      <c r="BG159" s="1">
        <f t="shared" si="29"/>
        <v>0.33729216152019004</v>
      </c>
    </row>
    <row r="160" spans="1:59" x14ac:dyDescent="0.25">
      <c r="A160" t="str">
        <f>VLOOKUP(B160,'List of ZIP Codes'!$A:$C,2,FALSE)</f>
        <v>Suffolk</v>
      </c>
      <c r="B160">
        <v>11955</v>
      </c>
      <c r="C160">
        <f>VLOOKUP(B160,'Total Population'!$B:$D,3,FALSE)</f>
        <v>2780</v>
      </c>
      <c r="D160" s="1">
        <f>VLOOKUP(B160,Race!$B:$Q,5,FALSE)</f>
        <v>0.84352517985611508</v>
      </c>
      <c r="E160" s="1">
        <f>VLOOKUP(B160,Race!$B:$Q,7,FALSE)</f>
        <v>6.8705035971223016E-2</v>
      </c>
      <c r="F160" s="1">
        <f>VLOOKUP(B160,Race!$B:$Q,9,FALSE)</f>
        <v>0</v>
      </c>
      <c r="G160" s="1">
        <f>VLOOKUP(B160,Race!$B:$Q,11,FALSE)</f>
        <v>5.971223021582734E-2</v>
      </c>
      <c r="H160" s="1">
        <f>VLOOKUP(B160,Race!$B:$Q,13,FALSE)</f>
        <v>0</v>
      </c>
      <c r="I160" s="1">
        <f>VLOOKUP(B160,Race!$B:$Q,16,FALSE)</f>
        <v>2.8057553956834531E-2</v>
      </c>
      <c r="J160" s="27">
        <f>VLOOKUP(B160,Ethnicity!$B:$H,5,FALSE)</f>
        <v>0.96474820143884887</v>
      </c>
      <c r="K160" s="1">
        <f>VLOOKUP(B160,Ethnicity!$B:$H,7,FALSE)</f>
        <v>3.5251798561151078E-2</v>
      </c>
      <c r="L160" s="44">
        <f>VLOOKUP($B160,'Median Age'!$B:$F,3,FALSE)</f>
        <v>48.5</v>
      </c>
      <c r="M160" s="44">
        <f>VLOOKUP($B160,'Median Age'!$B:$F,4,FALSE)</f>
        <v>48.6</v>
      </c>
      <c r="N160" s="44">
        <f>VLOOKUP($B160,'Median Age'!$B:$F,5,FALSE)</f>
        <v>48.4</v>
      </c>
      <c r="O160" s="1">
        <f>VLOOKUP($B160,Education!$B:$F,3,FALSE)</f>
        <v>0.88200000000000001</v>
      </c>
      <c r="P160" s="1">
        <f>VLOOKUP($B160,Education!$B:$F,4,FALSE)</f>
        <v>0.11799999999999999</v>
      </c>
      <c r="Q160" s="1">
        <f>(VLOOKUP(B160,Language!$B:$E,4,FALSE)/VLOOKUP(B160,Language!$B:$E,3,FALSE))</f>
        <v>0.81679389312977102</v>
      </c>
      <c r="R160" t="str">
        <f>VLOOKUP(B160,Language!$AT:$AV,3,FALSE)</f>
        <v>Italian</v>
      </c>
      <c r="S160" s="27">
        <f t="shared" si="24"/>
        <v>0.18320610687022898</v>
      </c>
      <c r="T160" s="33">
        <f>VLOOKUP(B160,Employment!$B:$E,4,FALSE)</f>
        <v>6.8000000000000005E-2</v>
      </c>
      <c r="U160" s="33">
        <f>VLOOKUP(B160,Poverty!$B:$E,4,FALSE)</f>
        <v>6.8000000000000005E-2</v>
      </c>
      <c r="V160" s="33">
        <f>VLOOKUP(B160,'Public Assistance'!$B:$F,5,FALSE)</f>
        <v>3.5430224150397684E-2</v>
      </c>
      <c r="W160" s="21">
        <f>VLOOKUP(B160,'Median Income'!$B:$E,4,FALSE)</f>
        <v>65972</v>
      </c>
      <c r="X160" s="1">
        <f>VLOOKUP(B160,'Foreign Born'!$A:$E,5,FALSE)</f>
        <v>9.3525179856115109E-2</v>
      </c>
      <c r="Y160">
        <f>VLOOKUP($B160,'Place of Foreign Born'!$B:$AG,3,FALSE)</f>
        <v>260</v>
      </c>
      <c r="Z160">
        <f>VLOOKUP($B160,'Place of Foreign Born'!$B:$AG,4,FALSE)</f>
        <v>84</v>
      </c>
      <c r="AA160">
        <f>VLOOKUP($B160,'Place of Foreign Born'!$B:$AG,5,FALSE)</f>
        <v>0</v>
      </c>
      <c r="AB160">
        <f>VLOOKUP($B160,'Place of Foreign Born'!$B:$AG,6,FALSE)</f>
        <v>0</v>
      </c>
      <c r="AC160">
        <f>VLOOKUP($B160,'Place of Foreign Born'!$B:$AG,7,FALSE)</f>
        <v>49</v>
      </c>
      <c r="AD160">
        <f>VLOOKUP($B160,'Place of Foreign Born'!$B:$AG,8,FALSE)</f>
        <v>35</v>
      </c>
      <c r="AE160">
        <f>VLOOKUP($B160,'Place of Foreign Born'!$B:$AG,9,FALSE)</f>
        <v>0</v>
      </c>
      <c r="AF160" s="1">
        <f t="shared" si="25"/>
        <v>0.32307692307692309</v>
      </c>
      <c r="AG160">
        <f>VLOOKUP($B160,'Place of Foreign Born'!$B:$AG,10,FALSE)</f>
        <v>112</v>
      </c>
      <c r="AH160">
        <f>VLOOKUP($B160,'Place of Foreign Born'!$B:$AG,11,FALSE)</f>
        <v>53</v>
      </c>
      <c r="AI160">
        <f>VLOOKUP($B160,'Place of Foreign Born'!$B:$AG,12,FALSE)</f>
        <v>0</v>
      </c>
      <c r="AJ160">
        <f>VLOOKUP($B160,'Place of Foreign Born'!$B:$AG,13,FALSE)</f>
        <v>59</v>
      </c>
      <c r="AK160">
        <f>VLOOKUP($B160,'Place of Foreign Born'!$B:$AG,14,FALSE)</f>
        <v>0</v>
      </c>
      <c r="AL160">
        <f>VLOOKUP($B160,'Place of Foreign Born'!$B:$AG,15,FALSE)</f>
        <v>0</v>
      </c>
      <c r="AM160" s="1">
        <f t="shared" si="26"/>
        <v>0.43076923076923079</v>
      </c>
      <c r="AN160">
        <f>VLOOKUP($B160,'Place of Foreign Born'!$B:$AG,16,FALSE)</f>
        <v>0</v>
      </c>
      <c r="AO160">
        <f>VLOOKUP($B160,'Place of Foreign Born'!$B:$AG,17,FALSE)</f>
        <v>0</v>
      </c>
      <c r="AP160">
        <f>VLOOKUP($B160,'Place of Foreign Born'!$B:$AG,18,FALSE)</f>
        <v>0</v>
      </c>
      <c r="AQ160">
        <f>VLOOKUP($B160,'Place of Foreign Born'!$B:$AG,19,FALSE)</f>
        <v>0</v>
      </c>
      <c r="AR160">
        <f>VLOOKUP($B160,'Place of Foreign Born'!$B:$AG,20,FALSE)</f>
        <v>0</v>
      </c>
      <c r="AS160">
        <f>VLOOKUP($B160,'Place of Foreign Born'!$B:$AG,21,FALSE)</f>
        <v>0</v>
      </c>
      <c r="AT160">
        <f>VLOOKUP($B160,'Place of Foreign Born'!$B:$AG,22,FALSE)</f>
        <v>0</v>
      </c>
      <c r="AU160" s="1">
        <f t="shared" si="27"/>
        <v>0</v>
      </c>
      <c r="AV160">
        <f>VLOOKUP($B160,'Place of Foreign Born'!$B:$AG,23,FALSE)</f>
        <v>0</v>
      </c>
      <c r="AW160">
        <f>VLOOKUP($B160,'Place of Foreign Born'!$B:$AG,24,FALSE)</f>
        <v>0</v>
      </c>
      <c r="AX160">
        <f>VLOOKUP($B160,'Place of Foreign Born'!$B:$AG,25,FALSE)</f>
        <v>0</v>
      </c>
      <c r="AY160">
        <f>VLOOKUP($B160,'Place of Foreign Born'!$B:$AG,26,FALSE)</f>
        <v>0</v>
      </c>
      <c r="AZ160" s="1">
        <f t="shared" si="28"/>
        <v>0</v>
      </c>
      <c r="BA160">
        <f>VLOOKUP($B160,'Place of Foreign Born'!$B:$AG,27,FALSE)</f>
        <v>64</v>
      </c>
      <c r="BB160">
        <f>VLOOKUP($B160,'Place of Foreign Born'!$B:$AG,28,FALSE)</f>
        <v>64</v>
      </c>
      <c r="BC160">
        <f>VLOOKUP($B160,'Place of Foreign Born'!$B:$AG,29,FALSE)</f>
        <v>0</v>
      </c>
      <c r="BD160">
        <f>VLOOKUP($B160,'Place of Foreign Born'!$B:$AG,30,FALSE)</f>
        <v>0</v>
      </c>
      <c r="BE160">
        <f>VLOOKUP($B160,'Place of Foreign Born'!$B:$AG,31,FALSE)</f>
        <v>64</v>
      </c>
      <c r="BF160">
        <f>VLOOKUP($B160,'Place of Foreign Born'!$B:$AG,32,FALSE)</f>
        <v>0</v>
      </c>
      <c r="BG160" s="1">
        <f t="shared" si="29"/>
        <v>0.24615384615384617</v>
      </c>
    </row>
    <row r="161" spans="1:59" x14ac:dyDescent="0.25">
      <c r="A161" t="str">
        <f>VLOOKUP(B161,'List of ZIP Codes'!$A:$C,2,FALSE)</f>
        <v>Suffolk</v>
      </c>
      <c r="B161">
        <v>11956</v>
      </c>
      <c r="C161">
        <f>VLOOKUP(B161,'Total Population'!$B:$D,3,FALSE)</f>
        <v>298</v>
      </c>
      <c r="D161" s="1">
        <f>VLOOKUP(B161,Race!$B:$Q,5,FALSE)</f>
        <v>1</v>
      </c>
      <c r="E161" s="1">
        <f>VLOOKUP(B161,Race!$B:$Q,7,FALSE)</f>
        <v>0</v>
      </c>
      <c r="F161" s="1">
        <f>VLOOKUP(B161,Race!$B:$Q,9,FALSE)</f>
        <v>0</v>
      </c>
      <c r="G161" s="1">
        <f>VLOOKUP(B161,Race!$B:$Q,11,FALSE)</f>
        <v>0</v>
      </c>
      <c r="H161" s="1">
        <f>VLOOKUP(B161,Race!$B:$Q,13,FALSE)</f>
        <v>0</v>
      </c>
      <c r="I161" s="1">
        <f>VLOOKUP(B161,Race!$B:$Q,16,FALSE)</f>
        <v>0</v>
      </c>
      <c r="J161" s="27">
        <f>VLOOKUP(B161,Ethnicity!$B:$H,5,FALSE)</f>
        <v>0.91275167785234901</v>
      </c>
      <c r="K161" s="1">
        <f>VLOOKUP(B161,Ethnicity!$B:$H,7,FALSE)</f>
        <v>8.7248322147651006E-2</v>
      </c>
      <c r="L161" s="44">
        <f>VLOOKUP($B161,'Median Age'!$B:$F,3,FALSE)</f>
        <v>62.1</v>
      </c>
      <c r="M161" s="44">
        <f>VLOOKUP($B161,'Median Age'!$B:$F,4,FALSE)</f>
        <v>58.2</v>
      </c>
      <c r="N161" s="44">
        <f>VLOOKUP($B161,'Median Age'!$B:$F,5,FALSE)</f>
        <v>64.2</v>
      </c>
      <c r="O161" s="1">
        <f>VLOOKUP($B161,Education!$B:$F,3,FALSE)</f>
        <v>0.83299999999999996</v>
      </c>
      <c r="P161" s="1">
        <f>VLOOKUP($B161,Education!$B:$F,4,FALSE)</f>
        <v>0.16700000000000004</v>
      </c>
      <c r="Q161" s="1">
        <f>(VLOOKUP(B161,Language!$B:$E,4,FALSE)/VLOOKUP(B161,Language!$B:$E,3,FALSE))</f>
        <v>0.8523489932885906</v>
      </c>
      <c r="R161" t="str">
        <f>VLOOKUP(B161,Language!$AT:$AV,3,FALSE)</f>
        <v>Spanish or Spanish Creole</v>
      </c>
      <c r="S161" s="27">
        <f t="shared" si="24"/>
        <v>0.1476510067114094</v>
      </c>
      <c r="T161" s="33">
        <f>VLOOKUP(B161,Employment!$B:$E,4,FALSE)</f>
        <v>0.10400000000000001</v>
      </c>
      <c r="U161" s="33">
        <f>VLOOKUP(B161,Poverty!$B:$E,4,FALSE)</f>
        <v>9.0999999999999998E-2</v>
      </c>
      <c r="V161" s="33">
        <f>VLOOKUP(B161,'Public Assistance'!$B:$F,5,FALSE)</f>
        <v>0</v>
      </c>
      <c r="W161" s="21">
        <f>VLOOKUP(B161,'Median Income'!$B:$E,4,FALSE)</f>
        <v>69250</v>
      </c>
      <c r="X161" s="1">
        <f>VLOOKUP(B161,'Foreign Born'!$A:$E,5,FALSE)</f>
        <v>0.20134228187919462</v>
      </c>
      <c r="Y161">
        <f>VLOOKUP($B161,'Place of Foreign Born'!$B:$AG,3,FALSE)</f>
        <v>60</v>
      </c>
      <c r="Z161">
        <f>VLOOKUP($B161,'Place of Foreign Born'!$B:$AG,4,FALSE)</f>
        <v>34</v>
      </c>
      <c r="AA161">
        <f>VLOOKUP($B161,'Place of Foreign Born'!$B:$AG,5,FALSE)</f>
        <v>0</v>
      </c>
      <c r="AB161">
        <f>VLOOKUP($B161,'Place of Foreign Born'!$B:$AG,6,FALSE)</f>
        <v>6</v>
      </c>
      <c r="AC161">
        <f>VLOOKUP($B161,'Place of Foreign Born'!$B:$AG,7,FALSE)</f>
        <v>2</v>
      </c>
      <c r="AD161">
        <f>VLOOKUP($B161,'Place of Foreign Born'!$B:$AG,8,FALSE)</f>
        <v>26</v>
      </c>
      <c r="AE161">
        <f>VLOOKUP($B161,'Place of Foreign Born'!$B:$AG,9,FALSE)</f>
        <v>0</v>
      </c>
      <c r="AF161" s="1">
        <f t="shared" si="25"/>
        <v>0.56666666666666665</v>
      </c>
      <c r="AG161">
        <f>VLOOKUP($B161,'Place of Foreign Born'!$B:$AG,10,FALSE)</f>
        <v>0</v>
      </c>
      <c r="AH161">
        <f>VLOOKUP($B161,'Place of Foreign Born'!$B:$AG,11,FALSE)</f>
        <v>0</v>
      </c>
      <c r="AI161">
        <f>VLOOKUP($B161,'Place of Foreign Born'!$B:$AG,12,FALSE)</f>
        <v>0</v>
      </c>
      <c r="AJ161">
        <f>VLOOKUP($B161,'Place of Foreign Born'!$B:$AG,13,FALSE)</f>
        <v>0</v>
      </c>
      <c r="AK161">
        <f>VLOOKUP($B161,'Place of Foreign Born'!$B:$AG,14,FALSE)</f>
        <v>0</v>
      </c>
      <c r="AL161">
        <f>VLOOKUP($B161,'Place of Foreign Born'!$B:$AG,15,FALSE)</f>
        <v>0</v>
      </c>
      <c r="AM161" s="1">
        <f t="shared" si="26"/>
        <v>0</v>
      </c>
      <c r="AN161">
        <f>VLOOKUP($B161,'Place of Foreign Born'!$B:$AG,16,FALSE)</f>
        <v>0</v>
      </c>
      <c r="AO161">
        <f>VLOOKUP($B161,'Place of Foreign Born'!$B:$AG,17,FALSE)</f>
        <v>0</v>
      </c>
      <c r="AP161">
        <f>VLOOKUP($B161,'Place of Foreign Born'!$B:$AG,18,FALSE)</f>
        <v>0</v>
      </c>
      <c r="AQ161">
        <f>VLOOKUP($B161,'Place of Foreign Born'!$B:$AG,19,FALSE)</f>
        <v>0</v>
      </c>
      <c r="AR161">
        <f>VLOOKUP($B161,'Place of Foreign Born'!$B:$AG,20,FALSE)</f>
        <v>0</v>
      </c>
      <c r="AS161">
        <f>VLOOKUP($B161,'Place of Foreign Born'!$B:$AG,21,FALSE)</f>
        <v>0</v>
      </c>
      <c r="AT161">
        <f>VLOOKUP($B161,'Place of Foreign Born'!$B:$AG,22,FALSE)</f>
        <v>0</v>
      </c>
      <c r="AU161" s="1">
        <f t="shared" si="27"/>
        <v>0</v>
      </c>
      <c r="AV161">
        <f>VLOOKUP($B161,'Place of Foreign Born'!$B:$AG,23,FALSE)</f>
        <v>0</v>
      </c>
      <c r="AW161">
        <f>VLOOKUP($B161,'Place of Foreign Born'!$B:$AG,24,FALSE)</f>
        <v>0</v>
      </c>
      <c r="AX161">
        <f>VLOOKUP($B161,'Place of Foreign Born'!$B:$AG,25,FALSE)</f>
        <v>0</v>
      </c>
      <c r="AY161">
        <f>VLOOKUP($B161,'Place of Foreign Born'!$B:$AG,26,FALSE)</f>
        <v>0</v>
      </c>
      <c r="AZ161" s="1">
        <f t="shared" si="28"/>
        <v>0</v>
      </c>
      <c r="BA161">
        <f>VLOOKUP($B161,'Place of Foreign Born'!$B:$AG,27,FALSE)</f>
        <v>26</v>
      </c>
      <c r="BB161">
        <f>VLOOKUP($B161,'Place of Foreign Born'!$B:$AG,28,FALSE)</f>
        <v>26</v>
      </c>
      <c r="BC161">
        <f>VLOOKUP($B161,'Place of Foreign Born'!$B:$AG,29,FALSE)</f>
        <v>0</v>
      </c>
      <c r="BD161">
        <f>VLOOKUP($B161,'Place of Foreign Born'!$B:$AG,30,FALSE)</f>
        <v>26</v>
      </c>
      <c r="BE161">
        <f>VLOOKUP($B161,'Place of Foreign Born'!$B:$AG,31,FALSE)</f>
        <v>0</v>
      </c>
      <c r="BF161">
        <f>VLOOKUP($B161,'Place of Foreign Born'!$B:$AG,32,FALSE)</f>
        <v>0</v>
      </c>
      <c r="BG161" s="1">
        <f t="shared" si="29"/>
        <v>0.43333333333333335</v>
      </c>
    </row>
    <row r="162" spans="1:59" x14ac:dyDescent="0.25">
      <c r="A162" t="str">
        <f>VLOOKUP(B162,'List of ZIP Codes'!$A:$C,2,FALSE)</f>
        <v>Suffolk</v>
      </c>
      <c r="B162">
        <v>11957</v>
      </c>
      <c r="C162">
        <f>VLOOKUP(B162,'Total Population'!$B:$D,3,FALSE)</f>
        <v>713</v>
      </c>
      <c r="D162" s="1">
        <f>VLOOKUP(B162,Race!$B:$Q,5,FALSE)</f>
        <v>0.99579242636746146</v>
      </c>
      <c r="E162" s="1">
        <f>VLOOKUP(B162,Race!$B:$Q,7,FALSE)</f>
        <v>2.8050490883590462E-3</v>
      </c>
      <c r="F162" s="1">
        <f>VLOOKUP(B162,Race!$B:$Q,9,FALSE)</f>
        <v>0</v>
      </c>
      <c r="G162" s="1">
        <f>VLOOKUP(B162,Race!$B:$Q,11,FALSE)</f>
        <v>1.4025245441795231E-3</v>
      </c>
      <c r="H162" s="1">
        <f>VLOOKUP(B162,Race!$B:$Q,13,FALSE)</f>
        <v>0</v>
      </c>
      <c r="I162" s="1">
        <f>VLOOKUP(B162,Race!$B:$Q,16,FALSE)</f>
        <v>0</v>
      </c>
      <c r="J162" s="27">
        <f>VLOOKUP(B162,Ethnicity!$B:$H,5,FALSE)</f>
        <v>0.97896213183730718</v>
      </c>
      <c r="K162" s="1">
        <f>VLOOKUP(B162,Ethnicity!$B:$H,7,FALSE)</f>
        <v>2.1037868162692847E-2</v>
      </c>
      <c r="L162" s="44">
        <f>VLOOKUP($B162,'Median Age'!$B:$F,3,FALSE)</f>
        <v>61.7</v>
      </c>
      <c r="M162" s="44">
        <f>VLOOKUP($B162,'Median Age'!$B:$F,4,FALSE)</f>
        <v>64.3</v>
      </c>
      <c r="N162" s="44">
        <f>VLOOKUP($B162,'Median Age'!$B:$F,5,FALSE)</f>
        <v>60.6</v>
      </c>
      <c r="O162" s="1">
        <f>VLOOKUP($B162,Education!$B:$F,3,FALSE)</f>
        <v>0.96299999999999997</v>
      </c>
      <c r="P162" s="1">
        <f>VLOOKUP($B162,Education!$B:$F,4,FALSE)</f>
        <v>3.7000000000000033E-2</v>
      </c>
      <c r="Q162" s="1">
        <f>(VLOOKUP(B162,Language!$B:$E,4,FALSE)/VLOOKUP(B162,Language!$B:$E,3,FALSE))</f>
        <v>0.93935119887165019</v>
      </c>
      <c r="R162" t="str">
        <f>VLOOKUP(B162,Language!$AT:$AV,3,FALSE)</f>
        <v>Spanish or Spanish Creole</v>
      </c>
      <c r="S162" s="27">
        <f t="shared" si="24"/>
        <v>6.0648801128349805E-2</v>
      </c>
      <c r="T162" s="33">
        <f>VLOOKUP(B162,Employment!$B:$E,4,FALSE)</f>
        <v>4.9000000000000002E-2</v>
      </c>
      <c r="U162" s="33">
        <f>VLOOKUP(B162,Poverty!$B:$E,4,FALSE)</f>
        <v>1.8000000000000002E-2</v>
      </c>
      <c r="V162" s="33">
        <f>VLOOKUP(B162,'Public Assistance'!$B:$F,5,FALSE)</f>
        <v>1.9498607242339833E-2</v>
      </c>
      <c r="W162" s="21">
        <f>VLOOKUP(B162,'Median Income'!$B:$E,4,FALSE)</f>
        <v>77578</v>
      </c>
      <c r="X162" s="1">
        <f>VLOOKUP(B162,'Foreign Born'!$A:$E,5,FALSE)</f>
        <v>2.8050490883590462E-2</v>
      </c>
      <c r="Y162">
        <f>VLOOKUP($B162,'Place of Foreign Born'!$B:$AG,3,FALSE)</f>
        <v>20</v>
      </c>
      <c r="Z162">
        <f>VLOOKUP($B162,'Place of Foreign Born'!$B:$AG,4,FALSE)</f>
        <v>16</v>
      </c>
      <c r="AA162">
        <f>VLOOKUP($B162,'Place of Foreign Born'!$B:$AG,5,FALSE)</f>
        <v>4</v>
      </c>
      <c r="AB162">
        <f>VLOOKUP($B162,'Place of Foreign Born'!$B:$AG,6,FALSE)</f>
        <v>3</v>
      </c>
      <c r="AC162">
        <f>VLOOKUP($B162,'Place of Foreign Born'!$B:$AG,7,FALSE)</f>
        <v>9</v>
      </c>
      <c r="AD162">
        <f>VLOOKUP($B162,'Place of Foreign Born'!$B:$AG,8,FALSE)</f>
        <v>0</v>
      </c>
      <c r="AE162">
        <f>VLOOKUP($B162,'Place of Foreign Born'!$B:$AG,9,FALSE)</f>
        <v>0</v>
      </c>
      <c r="AF162" s="1">
        <f t="shared" si="25"/>
        <v>0.8</v>
      </c>
      <c r="AG162">
        <f>VLOOKUP($B162,'Place of Foreign Born'!$B:$AG,10,FALSE)</f>
        <v>4</v>
      </c>
      <c r="AH162">
        <f>VLOOKUP($B162,'Place of Foreign Born'!$B:$AG,11,FALSE)</f>
        <v>0</v>
      </c>
      <c r="AI162">
        <f>VLOOKUP($B162,'Place of Foreign Born'!$B:$AG,12,FALSE)</f>
        <v>1</v>
      </c>
      <c r="AJ162">
        <f>VLOOKUP($B162,'Place of Foreign Born'!$B:$AG,13,FALSE)</f>
        <v>0</v>
      </c>
      <c r="AK162">
        <f>VLOOKUP($B162,'Place of Foreign Born'!$B:$AG,14,FALSE)</f>
        <v>3</v>
      </c>
      <c r="AL162">
        <f>VLOOKUP($B162,'Place of Foreign Born'!$B:$AG,15,FALSE)</f>
        <v>0</v>
      </c>
      <c r="AM162" s="1">
        <f t="shared" si="26"/>
        <v>0.2</v>
      </c>
      <c r="AN162">
        <f>VLOOKUP($B162,'Place of Foreign Born'!$B:$AG,16,FALSE)</f>
        <v>0</v>
      </c>
      <c r="AO162">
        <f>VLOOKUP($B162,'Place of Foreign Born'!$B:$AG,17,FALSE)</f>
        <v>0</v>
      </c>
      <c r="AP162">
        <f>VLOOKUP($B162,'Place of Foreign Born'!$B:$AG,18,FALSE)</f>
        <v>0</v>
      </c>
      <c r="AQ162">
        <f>VLOOKUP($B162,'Place of Foreign Born'!$B:$AG,19,FALSE)</f>
        <v>0</v>
      </c>
      <c r="AR162">
        <f>VLOOKUP($B162,'Place of Foreign Born'!$B:$AG,20,FALSE)</f>
        <v>0</v>
      </c>
      <c r="AS162">
        <f>VLOOKUP($B162,'Place of Foreign Born'!$B:$AG,21,FALSE)</f>
        <v>0</v>
      </c>
      <c r="AT162">
        <f>VLOOKUP($B162,'Place of Foreign Born'!$B:$AG,22,FALSE)</f>
        <v>0</v>
      </c>
      <c r="AU162" s="1">
        <f t="shared" si="27"/>
        <v>0</v>
      </c>
      <c r="AV162">
        <f>VLOOKUP($B162,'Place of Foreign Born'!$B:$AG,23,FALSE)</f>
        <v>0</v>
      </c>
      <c r="AW162">
        <f>VLOOKUP($B162,'Place of Foreign Born'!$B:$AG,24,FALSE)</f>
        <v>0</v>
      </c>
      <c r="AX162">
        <f>VLOOKUP($B162,'Place of Foreign Born'!$B:$AG,25,FALSE)</f>
        <v>0</v>
      </c>
      <c r="AY162">
        <f>VLOOKUP($B162,'Place of Foreign Born'!$B:$AG,26,FALSE)</f>
        <v>0</v>
      </c>
      <c r="AZ162" s="1">
        <f t="shared" si="28"/>
        <v>0</v>
      </c>
      <c r="BA162">
        <f>VLOOKUP($B162,'Place of Foreign Born'!$B:$AG,27,FALSE)</f>
        <v>0</v>
      </c>
      <c r="BB162">
        <f>VLOOKUP($B162,'Place of Foreign Born'!$B:$AG,28,FALSE)</f>
        <v>0</v>
      </c>
      <c r="BC162">
        <f>VLOOKUP($B162,'Place of Foreign Born'!$B:$AG,29,FALSE)</f>
        <v>0</v>
      </c>
      <c r="BD162">
        <f>VLOOKUP($B162,'Place of Foreign Born'!$B:$AG,30,FALSE)</f>
        <v>0</v>
      </c>
      <c r="BE162">
        <f>VLOOKUP($B162,'Place of Foreign Born'!$B:$AG,31,FALSE)</f>
        <v>0</v>
      </c>
      <c r="BF162">
        <f>VLOOKUP($B162,'Place of Foreign Born'!$B:$AG,32,FALSE)</f>
        <v>0</v>
      </c>
      <c r="BG162" s="1">
        <f t="shared" si="29"/>
        <v>0</v>
      </c>
    </row>
    <row r="163" spans="1:59" x14ac:dyDescent="0.25">
      <c r="A163" t="str">
        <f>VLOOKUP(B163,'List of ZIP Codes'!$A:$C,2,FALSE)</f>
        <v>Suffolk</v>
      </c>
      <c r="B163">
        <v>11958</v>
      </c>
      <c r="C163">
        <f>VLOOKUP(B163,'Total Population'!$B:$D,3,FALSE)</f>
        <v>366</v>
      </c>
      <c r="D163" s="1">
        <f>VLOOKUP(B163,Race!$B:$Q,5,FALSE)</f>
        <v>1</v>
      </c>
      <c r="E163" s="1">
        <f>VLOOKUP(B163,Race!$B:$Q,7,FALSE)</f>
        <v>0</v>
      </c>
      <c r="F163" s="1">
        <f>VLOOKUP(B163,Race!$B:$Q,9,FALSE)</f>
        <v>0</v>
      </c>
      <c r="G163" s="1">
        <f>VLOOKUP(B163,Race!$B:$Q,11,FALSE)</f>
        <v>0</v>
      </c>
      <c r="H163" s="1">
        <f>VLOOKUP(B163,Race!$B:$Q,13,FALSE)</f>
        <v>0</v>
      </c>
      <c r="I163" s="1">
        <f>VLOOKUP(B163,Race!$B:$Q,16,FALSE)</f>
        <v>0</v>
      </c>
      <c r="J163" s="27">
        <f>VLOOKUP(B163,Ethnicity!$B:$H,5,FALSE)</f>
        <v>1</v>
      </c>
      <c r="K163" s="1">
        <f>VLOOKUP(B163,Ethnicity!$B:$H,7,FALSE)</f>
        <v>0</v>
      </c>
      <c r="L163" s="44">
        <f>VLOOKUP($B163,'Median Age'!$B:$F,3,FALSE)</f>
        <v>62</v>
      </c>
      <c r="M163" s="44">
        <f>VLOOKUP($B163,'Median Age'!$B:$F,4,FALSE)</f>
        <v>62.4</v>
      </c>
      <c r="N163" s="44">
        <f>VLOOKUP($B163,'Median Age'!$B:$F,5,FALSE)</f>
        <v>61.4</v>
      </c>
      <c r="O163" s="1">
        <f>VLOOKUP($B163,Education!$B:$F,3,FALSE)</f>
        <v>0.80599999999999994</v>
      </c>
      <c r="P163" s="1">
        <f>VLOOKUP($B163,Education!$B:$F,4,FALSE)</f>
        <v>0.19400000000000006</v>
      </c>
      <c r="Q163" s="1">
        <f>(VLOOKUP(B163,Language!$B:$E,4,FALSE)/VLOOKUP(B163,Language!$B:$E,3,FALSE))</f>
        <v>0.8735955056179775</v>
      </c>
      <c r="R163" t="str">
        <f>VLOOKUP(B163,Language!$AT:$AV,3,FALSE)</f>
        <v>Greek</v>
      </c>
      <c r="S163" s="27">
        <f t="shared" si="24"/>
        <v>0.1264044943820225</v>
      </c>
      <c r="T163" s="33">
        <f>VLOOKUP(B163,Employment!$B:$E,4,FALSE)</f>
        <v>6.7000000000000004E-2</v>
      </c>
      <c r="U163" s="33">
        <f>VLOOKUP(B163,Poverty!$B:$E,4,FALSE)</f>
        <v>0</v>
      </c>
      <c r="V163" s="33">
        <f>VLOOKUP(B163,'Public Assistance'!$B:$F,5,FALSE)</f>
        <v>4.8309178743961352E-2</v>
      </c>
      <c r="W163" s="21">
        <f>VLOOKUP(B163,'Median Income'!$B:$E,4,FALSE)</f>
        <v>69375</v>
      </c>
      <c r="X163" s="1">
        <f>VLOOKUP(B163,'Foreign Born'!$A:$E,5,FALSE)</f>
        <v>0.17486338797814208</v>
      </c>
      <c r="Y163">
        <f>VLOOKUP($B163,'Place of Foreign Born'!$B:$AG,3,FALSE)</f>
        <v>64</v>
      </c>
      <c r="Z163">
        <f>VLOOKUP($B163,'Place of Foreign Born'!$B:$AG,4,FALSE)</f>
        <v>39</v>
      </c>
      <c r="AA163">
        <f>VLOOKUP($B163,'Place of Foreign Born'!$B:$AG,5,FALSE)</f>
        <v>10</v>
      </c>
      <c r="AB163">
        <f>VLOOKUP($B163,'Place of Foreign Born'!$B:$AG,6,FALSE)</f>
        <v>0</v>
      </c>
      <c r="AC163">
        <f>VLOOKUP($B163,'Place of Foreign Born'!$B:$AG,7,FALSE)</f>
        <v>29</v>
      </c>
      <c r="AD163">
        <f>VLOOKUP($B163,'Place of Foreign Born'!$B:$AG,8,FALSE)</f>
        <v>0</v>
      </c>
      <c r="AE163">
        <f>VLOOKUP($B163,'Place of Foreign Born'!$B:$AG,9,FALSE)</f>
        <v>0</v>
      </c>
      <c r="AF163" s="1">
        <f t="shared" si="25"/>
        <v>0.609375</v>
      </c>
      <c r="AG163">
        <f>VLOOKUP($B163,'Place of Foreign Born'!$B:$AG,10,FALSE)</f>
        <v>25</v>
      </c>
      <c r="AH163">
        <f>VLOOKUP($B163,'Place of Foreign Born'!$B:$AG,11,FALSE)</f>
        <v>0</v>
      </c>
      <c r="AI163">
        <f>VLOOKUP($B163,'Place of Foreign Born'!$B:$AG,12,FALSE)</f>
        <v>0</v>
      </c>
      <c r="AJ163">
        <f>VLOOKUP($B163,'Place of Foreign Born'!$B:$AG,13,FALSE)</f>
        <v>0</v>
      </c>
      <c r="AK163">
        <f>VLOOKUP($B163,'Place of Foreign Born'!$B:$AG,14,FALSE)</f>
        <v>25</v>
      </c>
      <c r="AL163">
        <f>VLOOKUP($B163,'Place of Foreign Born'!$B:$AG,15,FALSE)</f>
        <v>0</v>
      </c>
      <c r="AM163" s="1">
        <f t="shared" si="26"/>
        <v>0.390625</v>
      </c>
      <c r="AN163">
        <f>VLOOKUP($B163,'Place of Foreign Born'!$B:$AG,16,FALSE)</f>
        <v>0</v>
      </c>
      <c r="AO163">
        <f>VLOOKUP($B163,'Place of Foreign Born'!$B:$AG,17,FALSE)</f>
        <v>0</v>
      </c>
      <c r="AP163">
        <f>VLOOKUP($B163,'Place of Foreign Born'!$B:$AG,18,FALSE)</f>
        <v>0</v>
      </c>
      <c r="AQ163">
        <f>VLOOKUP($B163,'Place of Foreign Born'!$B:$AG,19,FALSE)</f>
        <v>0</v>
      </c>
      <c r="AR163">
        <f>VLOOKUP($B163,'Place of Foreign Born'!$B:$AG,20,FALSE)</f>
        <v>0</v>
      </c>
      <c r="AS163">
        <f>VLOOKUP($B163,'Place of Foreign Born'!$B:$AG,21,FALSE)</f>
        <v>0</v>
      </c>
      <c r="AT163">
        <f>VLOOKUP($B163,'Place of Foreign Born'!$B:$AG,22,FALSE)</f>
        <v>0</v>
      </c>
      <c r="AU163" s="1">
        <f t="shared" si="27"/>
        <v>0</v>
      </c>
      <c r="AV163">
        <f>VLOOKUP($B163,'Place of Foreign Born'!$B:$AG,23,FALSE)</f>
        <v>0</v>
      </c>
      <c r="AW163">
        <f>VLOOKUP($B163,'Place of Foreign Born'!$B:$AG,24,FALSE)</f>
        <v>0</v>
      </c>
      <c r="AX163">
        <f>VLOOKUP($B163,'Place of Foreign Born'!$B:$AG,25,FALSE)</f>
        <v>0</v>
      </c>
      <c r="AY163">
        <f>VLOOKUP($B163,'Place of Foreign Born'!$B:$AG,26,FALSE)</f>
        <v>0</v>
      </c>
      <c r="AZ163" s="1">
        <f t="shared" si="28"/>
        <v>0</v>
      </c>
      <c r="BA163">
        <f>VLOOKUP($B163,'Place of Foreign Born'!$B:$AG,27,FALSE)</f>
        <v>0</v>
      </c>
      <c r="BB163">
        <f>VLOOKUP($B163,'Place of Foreign Born'!$B:$AG,28,FALSE)</f>
        <v>0</v>
      </c>
      <c r="BC163">
        <f>VLOOKUP($B163,'Place of Foreign Born'!$B:$AG,29,FALSE)</f>
        <v>0</v>
      </c>
      <c r="BD163">
        <f>VLOOKUP($B163,'Place of Foreign Born'!$B:$AG,30,FALSE)</f>
        <v>0</v>
      </c>
      <c r="BE163">
        <f>VLOOKUP($B163,'Place of Foreign Born'!$B:$AG,31,FALSE)</f>
        <v>0</v>
      </c>
      <c r="BF163">
        <f>VLOOKUP($B163,'Place of Foreign Born'!$B:$AG,32,FALSE)</f>
        <v>0</v>
      </c>
      <c r="BG163" s="1">
        <f t="shared" si="29"/>
        <v>0</v>
      </c>
    </row>
    <row r="164" spans="1:59" x14ac:dyDescent="0.25">
      <c r="A164" t="str">
        <f>VLOOKUP(B164,'List of ZIP Codes'!$A:$C,2,FALSE)</f>
        <v>Suffolk</v>
      </c>
      <c r="B164">
        <v>11959</v>
      </c>
      <c r="C164">
        <f>VLOOKUP(B164,'Total Population'!$B:$D,3,FALSE)</f>
        <v>877</v>
      </c>
      <c r="D164" s="1">
        <f>VLOOKUP(B164,Race!$B:$Q,5,FALSE)</f>
        <v>0.89737742303306722</v>
      </c>
      <c r="E164" s="1">
        <f>VLOOKUP(B164,Race!$B:$Q,7,FALSE)</f>
        <v>6.0433295324971492E-2</v>
      </c>
      <c r="F164" s="1">
        <f>VLOOKUP(B164,Race!$B:$Q,9,FALSE)</f>
        <v>1.3683010262257697E-2</v>
      </c>
      <c r="G164" s="1">
        <f>VLOOKUP(B164,Race!$B:$Q,11,FALSE)</f>
        <v>1.3683010262257697E-2</v>
      </c>
      <c r="H164" s="1">
        <f>VLOOKUP(B164,Race!$B:$Q,13,FALSE)</f>
        <v>0</v>
      </c>
      <c r="I164" s="1">
        <f>VLOOKUP(B164,Race!$B:$Q,16,FALSE)</f>
        <v>1.4823261117445839E-2</v>
      </c>
      <c r="J164" s="27">
        <f>VLOOKUP(B164,Ethnicity!$B:$H,5,FALSE)</f>
        <v>0.98403648802736599</v>
      </c>
      <c r="K164" s="1">
        <f>VLOOKUP(B164,Ethnicity!$B:$H,7,FALSE)</f>
        <v>1.596351197263398E-2</v>
      </c>
      <c r="L164" s="44">
        <f>VLOOKUP($B164,'Median Age'!$B:$F,3,FALSE)</f>
        <v>58.1</v>
      </c>
      <c r="M164" s="44">
        <f>VLOOKUP($B164,'Median Age'!$B:$F,4,FALSE)</f>
        <v>57.4</v>
      </c>
      <c r="N164" s="44">
        <f>VLOOKUP($B164,'Median Age'!$B:$F,5,FALSE)</f>
        <v>58.8</v>
      </c>
      <c r="O164" s="1">
        <f>VLOOKUP($B164,Education!$B:$F,3,FALSE)</f>
        <v>0.98099999999999998</v>
      </c>
      <c r="P164" s="1">
        <f>VLOOKUP($B164,Education!$B:$F,4,FALSE)</f>
        <v>1.9000000000000017E-2</v>
      </c>
      <c r="Q164" s="1">
        <f>(VLOOKUP(B164,Language!$B:$E,4,FALSE)/VLOOKUP(B164,Language!$B:$E,3,FALSE))</f>
        <v>0.94226327944572752</v>
      </c>
      <c r="R164" t="str">
        <f>VLOOKUP(B164,Language!$AT:$AV,3,FALSE)</f>
        <v>Spanish or Spanish Creole</v>
      </c>
      <c r="S164" s="27">
        <f t="shared" si="24"/>
        <v>5.773672055427248E-2</v>
      </c>
      <c r="T164" s="33">
        <f>VLOOKUP(B164,Employment!$B:$E,4,FALSE)</f>
        <v>2.1000000000000001E-2</v>
      </c>
      <c r="U164" s="33">
        <f>VLOOKUP(B164,Poverty!$B:$E,4,FALSE)</f>
        <v>0.03</v>
      </c>
      <c r="V164" s="33">
        <f>VLOOKUP(B164,'Public Assistance'!$B:$F,5,FALSE)</f>
        <v>1.7587939698492462E-2</v>
      </c>
      <c r="W164" s="21">
        <f>VLOOKUP(B164,'Median Income'!$B:$E,4,FALSE)</f>
        <v>87167</v>
      </c>
      <c r="X164" s="1">
        <f>VLOOKUP(B164,'Foreign Born'!$A:$E,5,FALSE)</f>
        <v>3.4207525655644243E-2</v>
      </c>
      <c r="Y164">
        <f>VLOOKUP($B164,'Place of Foreign Born'!$B:$AG,3,FALSE)</f>
        <v>30</v>
      </c>
      <c r="Z164">
        <f>VLOOKUP($B164,'Place of Foreign Born'!$B:$AG,4,FALSE)</f>
        <v>18</v>
      </c>
      <c r="AA164">
        <f>VLOOKUP($B164,'Place of Foreign Born'!$B:$AG,5,FALSE)</f>
        <v>7</v>
      </c>
      <c r="AB164">
        <f>VLOOKUP($B164,'Place of Foreign Born'!$B:$AG,6,FALSE)</f>
        <v>11</v>
      </c>
      <c r="AC164">
        <f>VLOOKUP($B164,'Place of Foreign Born'!$B:$AG,7,FALSE)</f>
        <v>0</v>
      </c>
      <c r="AD164">
        <f>VLOOKUP($B164,'Place of Foreign Born'!$B:$AG,8,FALSE)</f>
        <v>0</v>
      </c>
      <c r="AE164">
        <f>VLOOKUP($B164,'Place of Foreign Born'!$B:$AG,9,FALSE)</f>
        <v>0</v>
      </c>
      <c r="AF164" s="1">
        <f t="shared" si="25"/>
        <v>0.6</v>
      </c>
      <c r="AG164">
        <f>VLOOKUP($B164,'Place of Foreign Born'!$B:$AG,10,FALSE)</f>
        <v>12</v>
      </c>
      <c r="AH164">
        <f>VLOOKUP($B164,'Place of Foreign Born'!$B:$AG,11,FALSE)</f>
        <v>12</v>
      </c>
      <c r="AI164">
        <f>VLOOKUP($B164,'Place of Foreign Born'!$B:$AG,12,FALSE)</f>
        <v>0</v>
      </c>
      <c r="AJ164">
        <f>VLOOKUP($B164,'Place of Foreign Born'!$B:$AG,13,FALSE)</f>
        <v>0</v>
      </c>
      <c r="AK164">
        <f>VLOOKUP($B164,'Place of Foreign Born'!$B:$AG,14,FALSE)</f>
        <v>0</v>
      </c>
      <c r="AL164">
        <f>VLOOKUP($B164,'Place of Foreign Born'!$B:$AG,15,FALSE)</f>
        <v>0</v>
      </c>
      <c r="AM164" s="1">
        <f t="shared" si="26"/>
        <v>0.4</v>
      </c>
      <c r="AN164">
        <f>VLOOKUP($B164,'Place of Foreign Born'!$B:$AG,16,FALSE)</f>
        <v>0</v>
      </c>
      <c r="AO164">
        <f>VLOOKUP($B164,'Place of Foreign Born'!$B:$AG,17,FALSE)</f>
        <v>0</v>
      </c>
      <c r="AP164">
        <f>VLOOKUP($B164,'Place of Foreign Born'!$B:$AG,18,FALSE)</f>
        <v>0</v>
      </c>
      <c r="AQ164">
        <f>VLOOKUP($B164,'Place of Foreign Born'!$B:$AG,19,FALSE)</f>
        <v>0</v>
      </c>
      <c r="AR164">
        <f>VLOOKUP($B164,'Place of Foreign Born'!$B:$AG,20,FALSE)</f>
        <v>0</v>
      </c>
      <c r="AS164">
        <f>VLOOKUP($B164,'Place of Foreign Born'!$B:$AG,21,FALSE)</f>
        <v>0</v>
      </c>
      <c r="AT164">
        <f>VLOOKUP($B164,'Place of Foreign Born'!$B:$AG,22,FALSE)</f>
        <v>0</v>
      </c>
      <c r="AU164" s="1">
        <f t="shared" si="27"/>
        <v>0</v>
      </c>
      <c r="AV164">
        <f>VLOOKUP($B164,'Place of Foreign Born'!$B:$AG,23,FALSE)</f>
        <v>0</v>
      </c>
      <c r="AW164">
        <f>VLOOKUP($B164,'Place of Foreign Born'!$B:$AG,24,FALSE)</f>
        <v>0</v>
      </c>
      <c r="AX164">
        <f>VLOOKUP($B164,'Place of Foreign Born'!$B:$AG,25,FALSE)</f>
        <v>0</v>
      </c>
      <c r="AY164">
        <f>VLOOKUP($B164,'Place of Foreign Born'!$B:$AG,26,FALSE)</f>
        <v>0</v>
      </c>
      <c r="AZ164" s="1">
        <f t="shared" si="28"/>
        <v>0</v>
      </c>
      <c r="BA164">
        <f>VLOOKUP($B164,'Place of Foreign Born'!$B:$AG,27,FALSE)</f>
        <v>0</v>
      </c>
      <c r="BB164">
        <f>VLOOKUP($B164,'Place of Foreign Born'!$B:$AG,28,FALSE)</f>
        <v>0</v>
      </c>
      <c r="BC164">
        <f>VLOOKUP($B164,'Place of Foreign Born'!$B:$AG,29,FALSE)</f>
        <v>0</v>
      </c>
      <c r="BD164">
        <f>VLOOKUP($B164,'Place of Foreign Born'!$B:$AG,30,FALSE)</f>
        <v>0</v>
      </c>
      <c r="BE164">
        <f>VLOOKUP($B164,'Place of Foreign Born'!$B:$AG,31,FALSE)</f>
        <v>0</v>
      </c>
      <c r="BF164">
        <f>VLOOKUP($B164,'Place of Foreign Born'!$B:$AG,32,FALSE)</f>
        <v>0</v>
      </c>
      <c r="BG164" s="1">
        <f t="shared" si="29"/>
        <v>0</v>
      </c>
    </row>
    <row r="165" spans="1:59" x14ac:dyDescent="0.25">
      <c r="A165" t="str">
        <f>VLOOKUP(B165,'List of ZIP Codes'!$A:$C,2,FALSE)</f>
        <v>Suffolk</v>
      </c>
      <c r="B165">
        <v>11960</v>
      </c>
      <c r="C165">
        <f>VLOOKUP(B165,'Total Population'!$B:$D,3,FALSE)</f>
        <v>744</v>
      </c>
      <c r="D165" s="1">
        <f>VLOOKUP(B165,Race!$B:$Q,5,FALSE)</f>
        <v>1</v>
      </c>
      <c r="E165" s="1">
        <f>VLOOKUP(B165,Race!$B:$Q,7,FALSE)</f>
        <v>0</v>
      </c>
      <c r="F165" s="1">
        <f>VLOOKUP(B165,Race!$B:$Q,9,FALSE)</f>
        <v>0</v>
      </c>
      <c r="G165" s="1">
        <f>VLOOKUP(B165,Race!$B:$Q,11,FALSE)</f>
        <v>0</v>
      </c>
      <c r="H165" s="1">
        <f>VLOOKUP(B165,Race!$B:$Q,13,FALSE)</f>
        <v>0</v>
      </c>
      <c r="I165" s="1">
        <f>VLOOKUP(B165,Race!$B:$Q,16,FALSE)</f>
        <v>0</v>
      </c>
      <c r="J165" s="27">
        <f>VLOOKUP(B165,Ethnicity!$B:$H,5,FALSE)</f>
        <v>0.94220430107526887</v>
      </c>
      <c r="K165" s="1">
        <f>VLOOKUP(B165,Ethnicity!$B:$H,7,FALSE)</f>
        <v>5.779569892473118E-2</v>
      </c>
      <c r="L165" s="44">
        <f>VLOOKUP($B165,'Median Age'!$B:$F,3,FALSE)</f>
        <v>54.8</v>
      </c>
      <c r="M165" s="44">
        <f>VLOOKUP($B165,'Median Age'!$B:$F,4,FALSE)</f>
        <v>55</v>
      </c>
      <c r="N165" s="44">
        <f>VLOOKUP($B165,'Median Age'!$B:$F,5,FALSE)</f>
        <v>54.6</v>
      </c>
      <c r="O165" s="1">
        <f>VLOOKUP($B165,Education!$B:$F,3,FALSE)</f>
        <v>1</v>
      </c>
      <c r="P165" s="1">
        <f>VLOOKUP($B165,Education!$B:$F,4,FALSE)</f>
        <v>0</v>
      </c>
      <c r="Q165" s="1">
        <f>(VLOOKUP(B165,Language!$B:$E,4,FALSE)/VLOOKUP(B165,Language!$B:$E,3,FALSE))</f>
        <v>0.94979079497907948</v>
      </c>
      <c r="R165" t="str">
        <f>VLOOKUP(B165,Language!$AT:$AV,3,FALSE)</f>
        <v>Other Indo-European Languages</v>
      </c>
      <c r="S165" s="27">
        <f t="shared" si="24"/>
        <v>5.0209205020920522E-2</v>
      </c>
      <c r="T165" s="33">
        <f>VLOOKUP(B165,Employment!$B:$E,4,FALSE)</f>
        <v>0.01</v>
      </c>
      <c r="U165" s="33">
        <f>VLOOKUP(B165,Poverty!$B:$E,4,FALSE)</f>
        <v>2.3E-2</v>
      </c>
      <c r="V165" s="33">
        <f>VLOOKUP(B165,'Public Assistance'!$B:$F,5,FALSE)</f>
        <v>0</v>
      </c>
      <c r="W165" s="21">
        <f>VLOOKUP(B165,'Median Income'!$B:$E,4,FALSE)</f>
        <v>103137</v>
      </c>
      <c r="X165" s="1">
        <f>VLOOKUP(B165,'Foreign Born'!$A:$E,5,FALSE)</f>
        <v>8.1989247311827954E-2</v>
      </c>
      <c r="Y165">
        <f>VLOOKUP($B165,'Place of Foreign Born'!$B:$AG,3,FALSE)</f>
        <v>61</v>
      </c>
      <c r="Z165">
        <f>VLOOKUP($B165,'Place of Foreign Born'!$B:$AG,4,FALSE)</f>
        <v>59</v>
      </c>
      <c r="AA165">
        <f>VLOOKUP($B165,'Place of Foreign Born'!$B:$AG,5,FALSE)</f>
        <v>24</v>
      </c>
      <c r="AB165">
        <f>VLOOKUP($B165,'Place of Foreign Born'!$B:$AG,6,FALSE)</f>
        <v>11</v>
      </c>
      <c r="AC165">
        <f>VLOOKUP($B165,'Place of Foreign Born'!$B:$AG,7,FALSE)</f>
        <v>0</v>
      </c>
      <c r="AD165">
        <f>VLOOKUP($B165,'Place of Foreign Born'!$B:$AG,8,FALSE)</f>
        <v>24</v>
      </c>
      <c r="AE165">
        <f>VLOOKUP($B165,'Place of Foreign Born'!$B:$AG,9,FALSE)</f>
        <v>0</v>
      </c>
      <c r="AF165" s="1">
        <f t="shared" si="25"/>
        <v>0.96721311475409832</v>
      </c>
      <c r="AG165">
        <f>VLOOKUP($B165,'Place of Foreign Born'!$B:$AG,10,FALSE)</f>
        <v>0</v>
      </c>
      <c r="AH165">
        <f>VLOOKUP($B165,'Place of Foreign Born'!$B:$AG,11,FALSE)</f>
        <v>0</v>
      </c>
      <c r="AI165">
        <f>VLOOKUP($B165,'Place of Foreign Born'!$B:$AG,12,FALSE)</f>
        <v>0</v>
      </c>
      <c r="AJ165">
        <f>VLOOKUP($B165,'Place of Foreign Born'!$B:$AG,13,FALSE)</f>
        <v>0</v>
      </c>
      <c r="AK165">
        <f>VLOOKUP($B165,'Place of Foreign Born'!$B:$AG,14,FALSE)</f>
        <v>0</v>
      </c>
      <c r="AL165">
        <f>VLOOKUP($B165,'Place of Foreign Born'!$B:$AG,15,FALSE)</f>
        <v>0</v>
      </c>
      <c r="AM165" s="1">
        <f t="shared" si="26"/>
        <v>0</v>
      </c>
      <c r="AN165">
        <f>VLOOKUP($B165,'Place of Foreign Born'!$B:$AG,16,FALSE)</f>
        <v>0</v>
      </c>
      <c r="AO165">
        <f>VLOOKUP($B165,'Place of Foreign Born'!$B:$AG,17,FALSE)</f>
        <v>0</v>
      </c>
      <c r="AP165">
        <f>VLOOKUP($B165,'Place of Foreign Born'!$B:$AG,18,FALSE)</f>
        <v>0</v>
      </c>
      <c r="AQ165">
        <f>VLOOKUP($B165,'Place of Foreign Born'!$B:$AG,19,FALSE)</f>
        <v>0</v>
      </c>
      <c r="AR165">
        <f>VLOOKUP($B165,'Place of Foreign Born'!$B:$AG,20,FALSE)</f>
        <v>0</v>
      </c>
      <c r="AS165">
        <f>VLOOKUP($B165,'Place of Foreign Born'!$B:$AG,21,FALSE)</f>
        <v>0</v>
      </c>
      <c r="AT165">
        <f>VLOOKUP($B165,'Place of Foreign Born'!$B:$AG,22,FALSE)</f>
        <v>0</v>
      </c>
      <c r="AU165" s="1">
        <f t="shared" si="27"/>
        <v>0</v>
      </c>
      <c r="AV165">
        <f>VLOOKUP($B165,'Place of Foreign Born'!$B:$AG,23,FALSE)</f>
        <v>0</v>
      </c>
      <c r="AW165">
        <f>VLOOKUP($B165,'Place of Foreign Born'!$B:$AG,24,FALSE)</f>
        <v>0</v>
      </c>
      <c r="AX165">
        <f>VLOOKUP($B165,'Place of Foreign Born'!$B:$AG,25,FALSE)</f>
        <v>0</v>
      </c>
      <c r="AY165">
        <f>VLOOKUP($B165,'Place of Foreign Born'!$B:$AG,26,FALSE)</f>
        <v>0</v>
      </c>
      <c r="AZ165" s="1">
        <f t="shared" si="28"/>
        <v>0</v>
      </c>
      <c r="BA165">
        <f>VLOOKUP($B165,'Place of Foreign Born'!$B:$AG,27,FALSE)</f>
        <v>2</v>
      </c>
      <c r="BB165">
        <f>VLOOKUP($B165,'Place of Foreign Born'!$B:$AG,28,FALSE)</f>
        <v>2</v>
      </c>
      <c r="BC165">
        <f>VLOOKUP($B165,'Place of Foreign Born'!$B:$AG,29,FALSE)</f>
        <v>2</v>
      </c>
      <c r="BD165">
        <f>VLOOKUP($B165,'Place of Foreign Born'!$B:$AG,30,FALSE)</f>
        <v>0</v>
      </c>
      <c r="BE165">
        <f>VLOOKUP($B165,'Place of Foreign Born'!$B:$AG,31,FALSE)</f>
        <v>0</v>
      </c>
      <c r="BF165">
        <f>VLOOKUP($B165,'Place of Foreign Born'!$B:$AG,32,FALSE)</f>
        <v>0</v>
      </c>
      <c r="BG165" s="1">
        <f t="shared" si="29"/>
        <v>3.2786885245901641E-2</v>
      </c>
    </row>
    <row r="166" spans="1:59" x14ac:dyDescent="0.25">
      <c r="A166" t="str">
        <f>VLOOKUP(B166,'List of ZIP Codes'!$A:$C,2,FALSE)</f>
        <v>Suffolk</v>
      </c>
      <c r="B166">
        <v>11961</v>
      </c>
      <c r="C166">
        <f>VLOOKUP(B166,'Total Population'!$B:$D,3,FALSE)</f>
        <v>12041</v>
      </c>
      <c r="D166" s="1">
        <f>VLOOKUP(B166,Race!$B:$Q,5,FALSE)</f>
        <v>0.91354538659579765</v>
      </c>
      <c r="E166" s="1">
        <f>VLOOKUP(B166,Race!$B:$Q,7,FALSE)</f>
        <v>5.2155136616560085E-2</v>
      </c>
      <c r="F166" s="1">
        <f>VLOOKUP(B166,Race!$B:$Q,9,FALSE)</f>
        <v>7.4744622539656179E-4</v>
      </c>
      <c r="G166" s="1">
        <f>VLOOKUP(B166,Race!$B:$Q,11,FALSE)</f>
        <v>1.9101403537912134E-2</v>
      </c>
      <c r="H166" s="1">
        <f>VLOOKUP(B166,Race!$B:$Q,13,FALSE)</f>
        <v>0</v>
      </c>
      <c r="I166" s="1">
        <f>VLOOKUP(B166,Race!$B:$Q,16,FALSE)</f>
        <v>1.4450627024333527E-2</v>
      </c>
      <c r="J166" s="27">
        <f>VLOOKUP(B166,Ethnicity!$B:$H,5,FALSE)</f>
        <v>0.94659911967444565</v>
      </c>
      <c r="K166" s="1">
        <f>VLOOKUP(B166,Ethnicity!$B:$H,7,FALSE)</f>
        <v>5.3400880325554359E-2</v>
      </c>
      <c r="L166" s="44">
        <f>VLOOKUP($B166,'Median Age'!$B:$F,3,FALSE)</f>
        <v>49.1</v>
      </c>
      <c r="M166" s="44">
        <f>VLOOKUP($B166,'Median Age'!$B:$F,4,FALSE)</f>
        <v>44.6</v>
      </c>
      <c r="N166" s="44">
        <f>VLOOKUP($B166,'Median Age'!$B:$F,5,FALSE)</f>
        <v>53</v>
      </c>
      <c r="O166" s="1">
        <f>VLOOKUP($B166,Education!$B:$F,3,FALSE)</f>
        <v>0.92799999999999994</v>
      </c>
      <c r="P166" s="1">
        <f>VLOOKUP($B166,Education!$B:$F,4,FALSE)</f>
        <v>7.2000000000000064E-2</v>
      </c>
      <c r="Q166" s="1">
        <f>(VLOOKUP(B166,Language!$B:$E,4,FALSE)/VLOOKUP(B166,Language!$B:$E,3,FALSE))</f>
        <v>0.93576848420681136</v>
      </c>
      <c r="R166" t="str">
        <f>VLOOKUP(B166,Language!$AT:$AV,3,FALSE)</f>
        <v>Spanish or Spanish Creole</v>
      </c>
      <c r="S166" s="27">
        <f t="shared" ref="S166:S181" si="30">1-Q166</f>
        <v>6.4231515793188643E-2</v>
      </c>
      <c r="T166" s="33">
        <f>VLOOKUP(B166,Employment!$B:$E,4,FALSE)</f>
        <v>6.6000000000000003E-2</v>
      </c>
      <c r="U166" s="33">
        <f>VLOOKUP(B166,Poverty!$B:$E,4,FALSE)</f>
        <v>7.4999999999999997E-2</v>
      </c>
      <c r="V166" s="33">
        <f>VLOOKUP(B166,'Public Assistance'!$B:$F,5,FALSE)</f>
        <v>5.5081458494957332E-2</v>
      </c>
      <c r="W166" s="21">
        <f>VLOOKUP(B166,'Median Income'!$B:$E,4,FALSE)</f>
        <v>56172</v>
      </c>
      <c r="X166" s="1">
        <f>VLOOKUP(B166,'Foreign Born'!$A:$E,5,FALSE)</f>
        <v>5.4812723195747863E-2</v>
      </c>
      <c r="Y166">
        <f>VLOOKUP($B166,'Place of Foreign Born'!$B:$AG,3,FALSE)</f>
        <v>660</v>
      </c>
      <c r="Z166">
        <f>VLOOKUP($B166,'Place of Foreign Born'!$B:$AG,4,FALSE)</f>
        <v>279</v>
      </c>
      <c r="AA166">
        <f>VLOOKUP($B166,'Place of Foreign Born'!$B:$AG,5,FALSE)</f>
        <v>68</v>
      </c>
      <c r="AB166">
        <f>VLOOKUP($B166,'Place of Foreign Born'!$B:$AG,6,FALSE)</f>
        <v>8</v>
      </c>
      <c r="AC166">
        <f>VLOOKUP($B166,'Place of Foreign Born'!$B:$AG,7,FALSE)</f>
        <v>105</v>
      </c>
      <c r="AD166">
        <f>VLOOKUP($B166,'Place of Foreign Born'!$B:$AG,8,FALSE)</f>
        <v>98</v>
      </c>
      <c r="AE166">
        <f>VLOOKUP($B166,'Place of Foreign Born'!$B:$AG,9,FALSE)</f>
        <v>0</v>
      </c>
      <c r="AF166" s="1">
        <f t="shared" ref="AF166:AF181" si="31">Z166/Y166</f>
        <v>0.42272727272727273</v>
      </c>
      <c r="AG166">
        <f>VLOOKUP($B166,'Place of Foreign Born'!$B:$AG,10,FALSE)</f>
        <v>191</v>
      </c>
      <c r="AH166">
        <f>VLOOKUP($B166,'Place of Foreign Born'!$B:$AG,11,FALSE)</f>
        <v>59</v>
      </c>
      <c r="AI166">
        <f>VLOOKUP($B166,'Place of Foreign Born'!$B:$AG,12,FALSE)</f>
        <v>132</v>
      </c>
      <c r="AJ166">
        <f>VLOOKUP($B166,'Place of Foreign Born'!$B:$AG,13,FALSE)</f>
        <v>0</v>
      </c>
      <c r="AK166">
        <f>VLOOKUP($B166,'Place of Foreign Born'!$B:$AG,14,FALSE)</f>
        <v>0</v>
      </c>
      <c r="AL166">
        <f>VLOOKUP($B166,'Place of Foreign Born'!$B:$AG,15,FALSE)</f>
        <v>0</v>
      </c>
      <c r="AM166" s="1">
        <f t="shared" ref="AM166:AM181" si="32">AG166/Y166</f>
        <v>0.28939393939393937</v>
      </c>
      <c r="AN166">
        <f>VLOOKUP($B166,'Place of Foreign Born'!$B:$AG,16,FALSE)</f>
        <v>20</v>
      </c>
      <c r="AO166">
        <f>VLOOKUP($B166,'Place of Foreign Born'!$B:$AG,17,FALSE)</f>
        <v>0</v>
      </c>
      <c r="AP166">
        <f>VLOOKUP($B166,'Place of Foreign Born'!$B:$AG,18,FALSE)</f>
        <v>0</v>
      </c>
      <c r="AQ166">
        <f>VLOOKUP($B166,'Place of Foreign Born'!$B:$AG,19,FALSE)</f>
        <v>0</v>
      </c>
      <c r="AR166">
        <f>VLOOKUP($B166,'Place of Foreign Born'!$B:$AG,20,FALSE)</f>
        <v>0</v>
      </c>
      <c r="AS166">
        <f>VLOOKUP($B166,'Place of Foreign Born'!$B:$AG,21,FALSE)</f>
        <v>20</v>
      </c>
      <c r="AT166">
        <f>VLOOKUP($B166,'Place of Foreign Born'!$B:$AG,22,FALSE)</f>
        <v>0</v>
      </c>
      <c r="AU166" s="1">
        <f t="shared" ref="AU166:AU181" si="33">AN166/Y166</f>
        <v>3.0303030303030304E-2</v>
      </c>
      <c r="AV166">
        <f>VLOOKUP($B166,'Place of Foreign Born'!$B:$AG,23,FALSE)</f>
        <v>0</v>
      </c>
      <c r="AW166">
        <f>VLOOKUP($B166,'Place of Foreign Born'!$B:$AG,24,FALSE)</f>
        <v>0</v>
      </c>
      <c r="AX166">
        <f>VLOOKUP($B166,'Place of Foreign Born'!$B:$AG,25,FALSE)</f>
        <v>0</v>
      </c>
      <c r="AY166">
        <f>VLOOKUP($B166,'Place of Foreign Born'!$B:$AG,26,FALSE)</f>
        <v>0</v>
      </c>
      <c r="AZ166" s="1">
        <f t="shared" ref="AZ166:AZ181" si="34">AV166/Y166</f>
        <v>0</v>
      </c>
      <c r="BA166">
        <f>VLOOKUP($B166,'Place of Foreign Born'!$B:$AG,27,FALSE)</f>
        <v>170</v>
      </c>
      <c r="BB166">
        <f>VLOOKUP($B166,'Place of Foreign Born'!$B:$AG,28,FALSE)</f>
        <v>155</v>
      </c>
      <c r="BC166">
        <f>VLOOKUP($B166,'Place of Foreign Born'!$B:$AG,29,FALSE)</f>
        <v>71</v>
      </c>
      <c r="BD166">
        <f>VLOOKUP($B166,'Place of Foreign Born'!$B:$AG,30,FALSE)</f>
        <v>8</v>
      </c>
      <c r="BE166">
        <f>VLOOKUP($B166,'Place of Foreign Born'!$B:$AG,31,FALSE)</f>
        <v>76</v>
      </c>
      <c r="BF166">
        <f>VLOOKUP($B166,'Place of Foreign Born'!$B:$AG,32,FALSE)</f>
        <v>15</v>
      </c>
      <c r="BG166" s="1">
        <f t="shared" ref="BG166:BG181" si="35">BA166/Y166</f>
        <v>0.25757575757575757</v>
      </c>
    </row>
    <row r="167" spans="1:59" x14ac:dyDescent="0.25">
      <c r="A167" t="str">
        <f>VLOOKUP(B167,'List of ZIP Codes'!$A:$C,2,FALSE)</f>
        <v>Suffolk</v>
      </c>
      <c r="B167">
        <v>11962</v>
      </c>
      <c r="C167">
        <f>VLOOKUP(B167,'Total Population'!$B:$D,3,FALSE)</f>
        <v>452</v>
      </c>
      <c r="D167" s="1">
        <f>VLOOKUP(B167,Race!$B:$Q,5,FALSE)</f>
        <v>0.97345132743362828</v>
      </c>
      <c r="E167" s="1">
        <f>VLOOKUP(B167,Race!$B:$Q,7,FALSE)</f>
        <v>2.6548672566371681E-2</v>
      </c>
      <c r="F167" s="1">
        <f>VLOOKUP(B167,Race!$B:$Q,9,FALSE)</f>
        <v>0</v>
      </c>
      <c r="G167" s="1">
        <f>VLOOKUP(B167,Race!$B:$Q,11,FALSE)</f>
        <v>0</v>
      </c>
      <c r="H167" s="1">
        <f>VLOOKUP(B167,Race!$B:$Q,13,FALSE)</f>
        <v>0</v>
      </c>
      <c r="I167" s="1">
        <f>VLOOKUP(B167,Race!$B:$Q,16,FALSE)</f>
        <v>0</v>
      </c>
      <c r="J167" s="27">
        <f>VLOOKUP(B167,Ethnicity!$B:$H,5,FALSE)</f>
        <v>1</v>
      </c>
      <c r="K167" s="1">
        <f>VLOOKUP(B167,Ethnicity!$B:$H,7,FALSE)</f>
        <v>0</v>
      </c>
      <c r="L167" s="44">
        <f>VLOOKUP($B167,'Median Age'!$B:$F,3,FALSE)</f>
        <v>49.1</v>
      </c>
      <c r="M167" s="44">
        <f>VLOOKUP($B167,'Median Age'!$B:$F,4,FALSE)</f>
        <v>46.1</v>
      </c>
      <c r="N167" s="44">
        <f>VLOOKUP($B167,'Median Age'!$B:$F,5,FALSE)</f>
        <v>51.1</v>
      </c>
      <c r="O167" s="1">
        <f>VLOOKUP($B167,Education!$B:$F,3,FALSE)</f>
        <v>1</v>
      </c>
      <c r="P167" s="1">
        <f>VLOOKUP($B167,Education!$B:$F,4,FALSE)</f>
        <v>0</v>
      </c>
      <c r="Q167" s="1">
        <f>(VLOOKUP(B167,Language!$B:$E,4,FALSE)/VLOOKUP(B167,Language!$B:$E,3,FALSE))</f>
        <v>0.98451327433628322</v>
      </c>
      <c r="R167" t="str">
        <f>VLOOKUP(B167,Language!$AT:$AV,3,FALSE)</f>
        <v>German</v>
      </c>
      <c r="S167" s="27">
        <f t="shared" si="30"/>
        <v>1.5486725663716783E-2</v>
      </c>
      <c r="T167" s="33">
        <f>VLOOKUP(B167,Employment!$B:$E,4,FALSE)</f>
        <v>0</v>
      </c>
      <c r="U167" s="33">
        <f>VLOOKUP(B167,Poverty!$B:$E,4,FALSE)</f>
        <v>4.0000000000000001E-3</v>
      </c>
      <c r="V167" s="33">
        <f>VLOOKUP(B167,'Public Assistance'!$B:$F,5,FALSE)</f>
        <v>0</v>
      </c>
      <c r="W167" s="21">
        <f>VLOOKUP(B167,'Median Income'!$B:$E,4,FALSE)</f>
        <v>124375</v>
      </c>
      <c r="X167" s="1">
        <f>VLOOKUP(B167,'Foreign Born'!$A:$E,5,FALSE)</f>
        <v>2.4336283185840708E-2</v>
      </c>
      <c r="Y167">
        <f>VLOOKUP($B167,'Place of Foreign Born'!$B:$AG,3,FALSE)</f>
        <v>11</v>
      </c>
      <c r="Z167">
        <f>VLOOKUP($B167,'Place of Foreign Born'!$B:$AG,4,FALSE)</f>
        <v>4</v>
      </c>
      <c r="AA167">
        <f>VLOOKUP($B167,'Place of Foreign Born'!$B:$AG,5,FALSE)</f>
        <v>4</v>
      </c>
      <c r="AB167">
        <f>VLOOKUP($B167,'Place of Foreign Born'!$B:$AG,6,FALSE)</f>
        <v>0</v>
      </c>
      <c r="AC167">
        <f>VLOOKUP($B167,'Place of Foreign Born'!$B:$AG,7,FALSE)</f>
        <v>0</v>
      </c>
      <c r="AD167">
        <f>VLOOKUP($B167,'Place of Foreign Born'!$B:$AG,8,FALSE)</f>
        <v>0</v>
      </c>
      <c r="AE167">
        <f>VLOOKUP($B167,'Place of Foreign Born'!$B:$AG,9,FALSE)</f>
        <v>0</v>
      </c>
      <c r="AF167" s="1">
        <f t="shared" si="31"/>
        <v>0.36363636363636365</v>
      </c>
      <c r="AG167">
        <f>VLOOKUP($B167,'Place of Foreign Born'!$B:$AG,10,FALSE)</f>
        <v>0</v>
      </c>
      <c r="AH167">
        <f>VLOOKUP($B167,'Place of Foreign Born'!$B:$AG,11,FALSE)</f>
        <v>0</v>
      </c>
      <c r="AI167">
        <f>VLOOKUP($B167,'Place of Foreign Born'!$B:$AG,12,FALSE)</f>
        <v>0</v>
      </c>
      <c r="AJ167">
        <f>VLOOKUP($B167,'Place of Foreign Born'!$B:$AG,13,FALSE)</f>
        <v>0</v>
      </c>
      <c r="AK167">
        <f>VLOOKUP($B167,'Place of Foreign Born'!$B:$AG,14,FALSE)</f>
        <v>0</v>
      </c>
      <c r="AL167">
        <f>VLOOKUP($B167,'Place of Foreign Born'!$B:$AG,15,FALSE)</f>
        <v>0</v>
      </c>
      <c r="AM167" s="1">
        <f t="shared" si="32"/>
        <v>0</v>
      </c>
      <c r="AN167">
        <f>VLOOKUP($B167,'Place of Foreign Born'!$B:$AG,16,FALSE)</f>
        <v>7</v>
      </c>
      <c r="AO167">
        <f>VLOOKUP($B167,'Place of Foreign Born'!$B:$AG,17,FALSE)</f>
        <v>7</v>
      </c>
      <c r="AP167">
        <f>VLOOKUP($B167,'Place of Foreign Born'!$B:$AG,18,FALSE)</f>
        <v>0</v>
      </c>
      <c r="AQ167">
        <f>VLOOKUP($B167,'Place of Foreign Born'!$B:$AG,19,FALSE)</f>
        <v>0</v>
      </c>
      <c r="AR167">
        <f>VLOOKUP($B167,'Place of Foreign Born'!$B:$AG,20,FALSE)</f>
        <v>0</v>
      </c>
      <c r="AS167">
        <f>VLOOKUP($B167,'Place of Foreign Born'!$B:$AG,21,FALSE)</f>
        <v>0</v>
      </c>
      <c r="AT167">
        <f>VLOOKUP($B167,'Place of Foreign Born'!$B:$AG,22,FALSE)</f>
        <v>0</v>
      </c>
      <c r="AU167" s="1">
        <f t="shared" si="33"/>
        <v>0.63636363636363635</v>
      </c>
      <c r="AV167">
        <f>VLOOKUP($B167,'Place of Foreign Born'!$B:$AG,23,FALSE)</f>
        <v>0</v>
      </c>
      <c r="AW167">
        <f>VLOOKUP($B167,'Place of Foreign Born'!$B:$AG,24,FALSE)</f>
        <v>0</v>
      </c>
      <c r="AX167">
        <f>VLOOKUP($B167,'Place of Foreign Born'!$B:$AG,25,FALSE)</f>
        <v>0</v>
      </c>
      <c r="AY167">
        <f>VLOOKUP($B167,'Place of Foreign Born'!$B:$AG,26,FALSE)</f>
        <v>0</v>
      </c>
      <c r="AZ167" s="1">
        <f t="shared" si="34"/>
        <v>0</v>
      </c>
      <c r="BA167">
        <f>VLOOKUP($B167,'Place of Foreign Born'!$B:$AG,27,FALSE)</f>
        <v>0</v>
      </c>
      <c r="BB167">
        <f>VLOOKUP($B167,'Place of Foreign Born'!$B:$AG,28,FALSE)</f>
        <v>0</v>
      </c>
      <c r="BC167">
        <f>VLOOKUP($B167,'Place of Foreign Born'!$B:$AG,29,FALSE)</f>
        <v>0</v>
      </c>
      <c r="BD167">
        <f>VLOOKUP($B167,'Place of Foreign Born'!$B:$AG,30,FALSE)</f>
        <v>0</v>
      </c>
      <c r="BE167">
        <f>VLOOKUP($B167,'Place of Foreign Born'!$B:$AG,31,FALSE)</f>
        <v>0</v>
      </c>
      <c r="BF167">
        <f>VLOOKUP($B167,'Place of Foreign Born'!$B:$AG,32,FALSE)</f>
        <v>0</v>
      </c>
      <c r="BG167" s="1">
        <f t="shared" si="35"/>
        <v>0</v>
      </c>
    </row>
    <row r="168" spans="1:59" x14ac:dyDescent="0.25">
      <c r="A168" t="str">
        <f>VLOOKUP(B168,'List of ZIP Codes'!$A:$C,2,FALSE)</f>
        <v>Suffolk</v>
      </c>
      <c r="B168">
        <v>11963</v>
      </c>
      <c r="C168">
        <f>VLOOKUP(B168,'Total Population'!$B:$D,3,FALSE)</f>
        <v>6811</v>
      </c>
      <c r="D168" s="1">
        <f>VLOOKUP(B168,Race!$B:$Q,5,FALSE)</f>
        <v>0.91073263837909268</v>
      </c>
      <c r="E168" s="1">
        <f>VLOOKUP(B168,Race!$B:$Q,7,FALSE)</f>
        <v>2.9364263691087945E-2</v>
      </c>
      <c r="F168" s="1">
        <f>VLOOKUP(B168,Race!$B:$Q,9,FALSE)</f>
        <v>0</v>
      </c>
      <c r="G168" s="1">
        <f>VLOOKUP(B168,Race!$B:$Q,11,FALSE)</f>
        <v>3.4356188518572896E-2</v>
      </c>
      <c r="H168" s="1">
        <f>VLOOKUP(B168,Race!$B:$Q,13,FALSE)</f>
        <v>0</v>
      </c>
      <c r="I168" s="1">
        <f>VLOOKUP(B168,Race!$B:$Q,16,FALSE)</f>
        <v>2.5546909411246512E-2</v>
      </c>
      <c r="J168" s="27">
        <f>VLOOKUP(B168,Ethnicity!$B:$H,5,FALSE)</f>
        <v>0.8321832330054324</v>
      </c>
      <c r="K168" s="1">
        <f>VLOOKUP(B168,Ethnicity!$B:$H,7,FALSE)</f>
        <v>0.1678167669945676</v>
      </c>
      <c r="L168" s="44">
        <f>VLOOKUP($B168,'Median Age'!$B:$F,3,FALSE)</f>
        <v>48.1</v>
      </c>
      <c r="M168" s="44">
        <f>VLOOKUP($B168,'Median Age'!$B:$F,4,FALSE)</f>
        <v>47</v>
      </c>
      <c r="N168" s="44">
        <f>VLOOKUP($B168,'Median Age'!$B:$F,5,FALSE)</f>
        <v>50.1</v>
      </c>
      <c r="O168" s="1">
        <f>VLOOKUP($B168,Education!$B:$F,3,FALSE)</f>
        <v>0.93400000000000005</v>
      </c>
      <c r="P168" s="1">
        <f>VLOOKUP($B168,Education!$B:$F,4,FALSE)</f>
        <v>6.5999999999999948E-2</v>
      </c>
      <c r="Q168" s="1">
        <f>(VLOOKUP(B168,Language!$B:$E,4,FALSE)/VLOOKUP(B168,Language!$B:$E,3,FALSE))</f>
        <v>0.77886557886557883</v>
      </c>
      <c r="R168" t="str">
        <f>VLOOKUP(B168,Language!$AT:$AV,3,FALSE)</f>
        <v>Spanish or Spanish Creole</v>
      </c>
      <c r="S168" s="27">
        <f t="shared" si="30"/>
        <v>0.22113442113442117</v>
      </c>
      <c r="T168" s="33">
        <f>VLOOKUP(B168,Employment!$B:$E,4,FALSE)</f>
        <v>6.3E-2</v>
      </c>
      <c r="U168" s="33">
        <f>VLOOKUP(B168,Poverty!$B:$E,4,FALSE)</f>
        <v>9.3000000000000013E-2</v>
      </c>
      <c r="V168" s="33">
        <f>VLOOKUP(B168,'Public Assistance'!$B:$F,5,FALSE)</f>
        <v>1.0854341736694677E-2</v>
      </c>
      <c r="W168" s="21">
        <f>VLOOKUP(B168,'Median Income'!$B:$E,4,FALSE)</f>
        <v>90109</v>
      </c>
      <c r="X168" s="1">
        <f>VLOOKUP(B168,'Foreign Born'!$A:$E,5,FALSE)</f>
        <v>0.22742622228747614</v>
      </c>
      <c r="Y168">
        <f>VLOOKUP($B168,'Place of Foreign Born'!$B:$AG,3,FALSE)</f>
        <v>1549</v>
      </c>
      <c r="Z168">
        <f>VLOOKUP($B168,'Place of Foreign Born'!$B:$AG,4,FALSE)</f>
        <v>470</v>
      </c>
      <c r="AA168">
        <f>VLOOKUP($B168,'Place of Foreign Born'!$B:$AG,5,FALSE)</f>
        <v>135</v>
      </c>
      <c r="AB168">
        <f>VLOOKUP($B168,'Place of Foreign Born'!$B:$AG,6,FALSE)</f>
        <v>99</v>
      </c>
      <c r="AC168">
        <f>VLOOKUP($B168,'Place of Foreign Born'!$B:$AG,7,FALSE)</f>
        <v>100</v>
      </c>
      <c r="AD168">
        <f>VLOOKUP($B168,'Place of Foreign Born'!$B:$AG,8,FALSE)</f>
        <v>136</v>
      </c>
      <c r="AE168">
        <f>VLOOKUP($B168,'Place of Foreign Born'!$B:$AG,9,FALSE)</f>
        <v>0</v>
      </c>
      <c r="AF168" s="1">
        <f t="shared" si="31"/>
        <v>0.30342156229825695</v>
      </c>
      <c r="AG168">
        <f>VLOOKUP($B168,'Place of Foreign Born'!$B:$AG,10,FALSE)</f>
        <v>213</v>
      </c>
      <c r="AH168">
        <f>VLOOKUP($B168,'Place of Foreign Born'!$B:$AG,11,FALSE)</f>
        <v>73</v>
      </c>
      <c r="AI168">
        <f>VLOOKUP($B168,'Place of Foreign Born'!$B:$AG,12,FALSE)</f>
        <v>0</v>
      </c>
      <c r="AJ168">
        <f>VLOOKUP($B168,'Place of Foreign Born'!$B:$AG,13,FALSE)</f>
        <v>134</v>
      </c>
      <c r="AK168">
        <f>VLOOKUP($B168,'Place of Foreign Born'!$B:$AG,14,FALSE)</f>
        <v>6</v>
      </c>
      <c r="AL168">
        <f>VLOOKUP($B168,'Place of Foreign Born'!$B:$AG,15,FALSE)</f>
        <v>0</v>
      </c>
      <c r="AM168" s="1">
        <f t="shared" si="32"/>
        <v>0.13750806972240154</v>
      </c>
      <c r="AN168">
        <f>VLOOKUP($B168,'Place of Foreign Born'!$B:$AG,16,FALSE)</f>
        <v>9</v>
      </c>
      <c r="AO168">
        <f>VLOOKUP($B168,'Place of Foreign Born'!$B:$AG,17,FALSE)</f>
        <v>0</v>
      </c>
      <c r="AP168">
        <f>VLOOKUP($B168,'Place of Foreign Born'!$B:$AG,18,FALSE)</f>
        <v>0</v>
      </c>
      <c r="AQ168">
        <f>VLOOKUP($B168,'Place of Foreign Born'!$B:$AG,19,FALSE)</f>
        <v>0</v>
      </c>
      <c r="AR168">
        <f>VLOOKUP($B168,'Place of Foreign Born'!$B:$AG,20,FALSE)</f>
        <v>9</v>
      </c>
      <c r="AS168">
        <f>VLOOKUP($B168,'Place of Foreign Born'!$B:$AG,21,FALSE)</f>
        <v>0</v>
      </c>
      <c r="AT168">
        <f>VLOOKUP($B168,'Place of Foreign Born'!$B:$AG,22,FALSE)</f>
        <v>0</v>
      </c>
      <c r="AU168" s="1">
        <f t="shared" si="33"/>
        <v>5.8102001291155583E-3</v>
      </c>
      <c r="AV168">
        <f>VLOOKUP($B168,'Place of Foreign Born'!$B:$AG,23,FALSE)</f>
        <v>4</v>
      </c>
      <c r="AW168">
        <f>VLOOKUP($B168,'Place of Foreign Born'!$B:$AG,24,FALSE)</f>
        <v>4</v>
      </c>
      <c r="AX168">
        <f>VLOOKUP($B168,'Place of Foreign Born'!$B:$AG,25,FALSE)</f>
        <v>0</v>
      </c>
      <c r="AY168">
        <f>VLOOKUP($B168,'Place of Foreign Born'!$B:$AG,26,FALSE)</f>
        <v>0</v>
      </c>
      <c r="AZ168" s="1">
        <f t="shared" si="34"/>
        <v>2.5823111684958036E-3</v>
      </c>
      <c r="BA168">
        <f>VLOOKUP($B168,'Place of Foreign Born'!$B:$AG,27,FALSE)</f>
        <v>853</v>
      </c>
      <c r="BB168">
        <f>VLOOKUP($B168,'Place of Foreign Born'!$B:$AG,28,FALSE)</f>
        <v>826</v>
      </c>
      <c r="BC168">
        <f>VLOOKUP($B168,'Place of Foreign Born'!$B:$AG,29,FALSE)</f>
        <v>80</v>
      </c>
      <c r="BD168">
        <f>VLOOKUP($B168,'Place of Foreign Born'!$B:$AG,30,FALSE)</f>
        <v>564</v>
      </c>
      <c r="BE168">
        <f>VLOOKUP($B168,'Place of Foreign Born'!$B:$AG,31,FALSE)</f>
        <v>182</v>
      </c>
      <c r="BF168">
        <f>VLOOKUP($B168,'Place of Foreign Born'!$B:$AG,32,FALSE)</f>
        <v>27</v>
      </c>
      <c r="BG168" s="1">
        <f t="shared" si="35"/>
        <v>0.55067785668173019</v>
      </c>
    </row>
    <row r="169" spans="1:59" x14ac:dyDescent="0.25">
      <c r="A169" t="str">
        <f>VLOOKUP(B169,'List of ZIP Codes'!$A:$C,2,FALSE)</f>
        <v>Suffolk</v>
      </c>
      <c r="B169">
        <v>11964</v>
      </c>
      <c r="C169">
        <f>VLOOKUP(B169,'Total Population'!$B:$D,3,FALSE)</f>
        <v>2048</v>
      </c>
      <c r="D169" s="1">
        <f>VLOOKUP(B169,Race!$B:$Q,5,FALSE)</f>
        <v>0.96337890625</v>
      </c>
      <c r="E169" s="1">
        <f>VLOOKUP(B169,Race!$B:$Q,7,FALSE)</f>
        <v>1.26953125E-2</v>
      </c>
      <c r="F169" s="1">
        <f>VLOOKUP(B169,Race!$B:$Q,9,FALSE)</f>
        <v>0</v>
      </c>
      <c r="G169" s="1">
        <f>VLOOKUP(B169,Race!$B:$Q,11,FALSE)</f>
        <v>0</v>
      </c>
      <c r="H169" s="1">
        <f>VLOOKUP(B169,Race!$B:$Q,13,FALSE)</f>
        <v>0</v>
      </c>
      <c r="I169" s="1">
        <f>VLOOKUP(B169,Race!$B:$Q,16,FALSE)</f>
        <v>2.392578125E-2</v>
      </c>
      <c r="J169" s="27">
        <f>VLOOKUP(B169,Ethnicity!$B:$H,5,FALSE)</f>
        <v>0.9140625</v>
      </c>
      <c r="K169" s="1">
        <f>VLOOKUP(B169,Ethnicity!$B:$H,7,FALSE)</f>
        <v>8.59375E-2</v>
      </c>
      <c r="L169" s="44">
        <f>VLOOKUP($B169,'Median Age'!$B:$F,3,FALSE)</f>
        <v>50.5</v>
      </c>
      <c r="M169" s="44">
        <f>VLOOKUP($B169,'Median Age'!$B:$F,4,FALSE)</f>
        <v>51.6</v>
      </c>
      <c r="N169" s="44">
        <f>VLOOKUP($B169,'Median Age'!$B:$F,5,FALSE)</f>
        <v>49.9</v>
      </c>
      <c r="O169" s="1">
        <f>VLOOKUP($B169,Education!$B:$F,3,FALSE)</f>
        <v>0.98699999999999999</v>
      </c>
      <c r="P169" s="1">
        <f>VLOOKUP($B169,Education!$B:$F,4,FALSE)</f>
        <v>1.3000000000000012E-2</v>
      </c>
      <c r="Q169" s="1">
        <f>(VLOOKUP(B169,Language!$B:$E,4,FALSE)/VLOOKUP(B169,Language!$B:$E,3,FALSE))</f>
        <v>0.89534275248560968</v>
      </c>
      <c r="R169" t="str">
        <f>VLOOKUP(B169,Language!$AT:$AV,3,FALSE)</f>
        <v>French</v>
      </c>
      <c r="S169" s="27">
        <f t="shared" si="30"/>
        <v>0.10465724751439032</v>
      </c>
      <c r="T169" s="33">
        <f>VLOOKUP(B169,Employment!$B:$E,4,FALSE)</f>
        <v>6.5000000000000002E-2</v>
      </c>
      <c r="U169" s="33">
        <f>VLOOKUP(B169,Poverty!$B:$E,4,FALSE)</f>
        <v>0</v>
      </c>
      <c r="V169" s="33">
        <f>VLOOKUP(B169,'Public Assistance'!$B:$F,5,FALSE)</f>
        <v>3.0788177339901478E-2</v>
      </c>
      <c r="W169" s="21">
        <f>VLOOKUP(B169,'Median Income'!$B:$E,4,FALSE)</f>
        <v>93333</v>
      </c>
      <c r="X169" s="1">
        <f>VLOOKUP(B169,'Foreign Born'!$A:$E,5,FALSE)</f>
        <v>9.47265625E-2</v>
      </c>
      <c r="Y169">
        <f>VLOOKUP($B169,'Place of Foreign Born'!$B:$AG,3,FALSE)</f>
        <v>194</v>
      </c>
      <c r="Z169">
        <f>VLOOKUP($B169,'Place of Foreign Born'!$B:$AG,4,FALSE)</f>
        <v>61</v>
      </c>
      <c r="AA169">
        <f>VLOOKUP($B169,'Place of Foreign Born'!$B:$AG,5,FALSE)</f>
        <v>16</v>
      </c>
      <c r="AB169">
        <f>VLOOKUP($B169,'Place of Foreign Born'!$B:$AG,6,FALSE)</f>
        <v>45</v>
      </c>
      <c r="AC169">
        <f>VLOOKUP($B169,'Place of Foreign Born'!$B:$AG,7,FALSE)</f>
        <v>0</v>
      </c>
      <c r="AD169">
        <f>VLOOKUP($B169,'Place of Foreign Born'!$B:$AG,8,FALSE)</f>
        <v>0</v>
      </c>
      <c r="AE169">
        <f>VLOOKUP($B169,'Place of Foreign Born'!$B:$AG,9,FALSE)</f>
        <v>0</v>
      </c>
      <c r="AF169" s="1">
        <f t="shared" si="31"/>
        <v>0.31443298969072164</v>
      </c>
      <c r="AG169">
        <f>VLOOKUP($B169,'Place of Foreign Born'!$B:$AG,10,FALSE)</f>
        <v>52</v>
      </c>
      <c r="AH169">
        <f>VLOOKUP($B169,'Place of Foreign Born'!$B:$AG,11,FALSE)</f>
        <v>0</v>
      </c>
      <c r="AI169">
        <f>VLOOKUP($B169,'Place of Foreign Born'!$B:$AG,12,FALSE)</f>
        <v>0</v>
      </c>
      <c r="AJ169">
        <f>VLOOKUP($B169,'Place of Foreign Born'!$B:$AG,13,FALSE)</f>
        <v>7</v>
      </c>
      <c r="AK169">
        <f>VLOOKUP($B169,'Place of Foreign Born'!$B:$AG,14,FALSE)</f>
        <v>45</v>
      </c>
      <c r="AL169">
        <f>VLOOKUP($B169,'Place of Foreign Born'!$B:$AG,15,FALSE)</f>
        <v>0</v>
      </c>
      <c r="AM169" s="1">
        <f t="shared" si="32"/>
        <v>0.26804123711340205</v>
      </c>
      <c r="AN169">
        <f>VLOOKUP($B169,'Place of Foreign Born'!$B:$AG,16,FALSE)</f>
        <v>0</v>
      </c>
      <c r="AO169">
        <f>VLOOKUP($B169,'Place of Foreign Born'!$B:$AG,17,FALSE)</f>
        <v>0</v>
      </c>
      <c r="AP169">
        <f>VLOOKUP($B169,'Place of Foreign Born'!$B:$AG,18,FALSE)</f>
        <v>0</v>
      </c>
      <c r="AQ169">
        <f>VLOOKUP($B169,'Place of Foreign Born'!$B:$AG,19,FALSE)</f>
        <v>0</v>
      </c>
      <c r="AR169">
        <f>VLOOKUP($B169,'Place of Foreign Born'!$B:$AG,20,FALSE)</f>
        <v>0</v>
      </c>
      <c r="AS169">
        <f>VLOOKUP($B169,'Place of Foreign Born'!$B:$AG,21,FALSE)</f>
        <v>0</v>
      </c>
      <c r="AT169">
        <f>VLOOKUP($B169,'Place of Foreign Born'!$B:$AG,22,FALSE)</f>
        <v>0</v>
      </c>
      <c r="AU169" s="1">
        <f t="shared" si="33"/>
        <v>0</v>
      </c>
      <c r="AV169">
        <f>VLOOKUP($B169,'Place of Foreign Born'!$B:$AG,23,FALSE)</f>
        <v>0</v>
      </c>
      <c r="AW169">
        <f>VLOOKUP($B169,'Place of Foreign Born'!$B:$AG,24,FALSE)</f>
        <v>0</v>
      </c>
      <c r="AX169">
        <f>VLOOKUP($B169,'Place of Foreign Born'!$B:$AG,25,FALSE)</f>
        <v>0</v>
      </c>
      <c r="AY169">
        <f>VLOOKUP($B169,'Place of Foreign Born'!$B:$AG,26,FALSE)</f>
        <v>0</v>
      </c>
      <c r="AZ169" s="1">
        <f t="shared" si="34"/>
        <v>0</v>
      </c>
      <c r="BA169">
        <f>VLOOKUP($B169,'Place of Foreign Born'!$B:$AG,27,FALSE)</f>
        <v>81</v>
      </c>
      <c r="BB169">
        <f>VLOOKUP($B169,'Place of Foreign Born'!$B:$AG,28,FALSE)</f>
        <v>53</v>
      </c>
      <c r="BC169">
        <f>VLOOKUP($B169,'Place of Foreign Born'!$B:$AG,29,FALSE)</f>
        <v>0</v>
      </c>
      <c r="BD169">
        <f>VLOOKUP($B169,'Place of Foreign Born'!$B:$AG,30,FALSE)</f>
        <v>48</v>
      </c>
      <c r="BE169">
        <f>VLOOKUP($B169,'Place of Foreign Born'!$B:$AG,31,FALSE)</f>
        <v>5</v>
      </c>
      <c r="BF169">
        <f>VLOOKUP($B169,'Place of Foreign Born'!$B:$AG,32,FALSE)</f>
        <v>28</v>
      </c>
      <c r="BG169" s="1">
        <f t="shared" si="35"/>
        <v>0.4175257731958763</v>
      </c>
    </row>
    <row r="170" spans="1:59" x14ac:dyDescent="0.25">
      <c r="A170" t="str">
        <f>VLOOKUP(B170,'List of ZIP Codes'!$A:$C,2,FALSE)</f>
        <v>Suffolk</v>
      </c>
      <c r="B170">
        <v>11965</v>
      </c>
      <c r="C170">
        <f>VLOOKUP(B170,'Total Population'!$B:$D,3,FALSE)</f>
        <v>621</v>
      </c>
      <c r="D170" s="1">
        <f>VLOOKUP(B170,Race!$B:$Q,5,FALSE)</f>
        <v>0.98711755233494369</v>
      </c>
      <c r="E170" s="1">
        <f>VLOOKUP(B170,Race!$B:$Q,7,FALSE)</f>
        <v>3.2206119162640902E-3</v>
      </c>
      <c r="F170" s="1">
        <f>VLOOKUP(B170,Race!$B:$Q,9,FALSE)</f>
        <v>0</v>
      </c>
      <c r="G170" s="1">
        <f>VLOOKUP(B170,Race!$B:$Q,11,FALSE)</f>
        <v>9.6618357487922701E-3</v>
      </c>
      <c r="H170" s="1">
        <f>VLOOKUP(B170,Race!$B:$Q,13,FALSE)</f>
        <v>0</v>
      </c>
      <c r="I170" s="1">
        <f>VLOOKUP(B170,Race!$B:$Q,16,FALSE)</f>
        <v>0</v>
      </c>
      <c r="J170" s="27">
        <f>VLOOKUP(B170,Ethnicity!$B:$H,5,FALSE)</f>
        <v>1</v>
      </c>
      <c r="K170" s="1">
        <f>VLOOKUP(B170,Ethnicity!$B:$H,7,FALSE)</f>
        <v>0</v>
      </c>
      <c r="L170" s="44">
        <f>VLOOKUP($B170,'Median Age'!$B:$F,3,FALSE)</f>
        <v>47.1</v>
      </c>
      <c r="M170" s="44">
        <f>VLOOKUP($B170,'Median Age'!$B:$F,4,FALSE)</f>
        <v>38.799999999999997</v>
      </c>
      <c r="N170" s="44">
        <f>VLOOKUP($B170,'Median Age'!$B:$F,5,FALSE)</f>
        <v>52</v>
      </c>
      <c r="O170" s="1">
        <f>VLOOKUP($B170,Education!$B:$F,3,FALSE)</f>
        <v>1</v>
      </c>
      <c r="P170" s="1">
        <f>VLOOKUP($B170,Education!$B:$F,4,FALSE)</f>
        <v>0</v>
      </c>
      <c r="Q170" s="1">
        <f>(VLOOKUP(B170,Language!$B:$E,4,FALSE)/VLOOKUP(B170,Language!$B:$E,3,FALSE))</f>
        <v>0.99194847020933974</v>
      </c>
      <c r="R170" t="str">
        <f>VLOOKUP(B170,Language!$AT:$AV,3,FALSE)</f>
        <v>French Creole</v>
      </c>
      <c r="S170" s="27">
        <f t="shared" si="30"/>
        <v>8.0515297906602612E-3</v>
      </c>
      <c r="T170" s="33">
        <f>VLOOKUP(B170,Employment!$B:$E,4,FALSE)</f>
        <v>0</v>
      </c>
      <c r="U170" s="33">
        <f>VLOOKUP(B170,Poverty!$B:$E,4,FALSE)</f>
        <v>0</v>
      </c>
      <c r="V170" s="33">
        <f>VLOOKUP(B170,'Public Assistance'!$B:$F,5,FALSE)</f>
        <v>0</v>
      </c>
      <c r="W170" s="21">
        <f>VLOOKUP(B170,'Median Income'!$B:$E,4,FALSE)</f>
        <v>102083</v>
      </c>
      <c r="X170" s="1">
        <f>VLOOKUP(B170,'Foreign Born'!$A:$E,5,FALSE)</f>
        <v>3.2206119162640902E-3</v>
      </c>
      <c r="Y170">
        <f>VLOOKUP($B170,'Place of Foreign Born'!$B:$AG,3,FALSE)</f>
        <v>2</v>
      </c>
      <c r="Z170">
        <f>VLOOKUP($B170,'Place of Foreign Born'!$B:$AG,4,FALSE)</f>
        <v>0</v>
      </c>
      <c r="AA170">
        <f>VLOOKUP($B170,'Place of Foreign Born'!$B:$AG,5,FALSE)</f>
        <v>0</v>
      </c>
      <c r="AB170">
        <f>VLOOKUP($B170,'Place of Foreign Born'!$B:$AG,6,FALSE)</f>
        <v>0</v>
      </c>
      <c r="AC170">
        <f>VLOOKUP($B170,'Place of Foreign Born'!$B:$AG,7,FALSE)</f>
        <v>0</v>
      </c>
      <c r="AD170">
        <f>VLOOKUP($B170,'Place of Foreign Born'!$B:$AG,8,FALSE)</f>
        <v>0</v>
      </c>
      <c r="AE170">
        <f>VLOOKUP($B170,'Place of Foreign Born'!$B:$AG,9,FALSE)</f>
        <v>0</v>
      </c>
      <c r="AF170" s="1">
        <f t="shared" si="31"/>
        <v>0</v>
      </c>
      <c r="AG170">
        <f>VLOOKUP($B170,'Place of Foreign Born'!$B:$AG,10,FALSE)</f>
        <v>2</v>
      </c>
      <c r="AH170">
        <f>VLOOKUP($B170,'Place of Foreign Born'!$B:$AG,11,FALSE)</f>
        <v>0</v>
      </c>
      <c r="AI170">
        <f>VLOOKUP($B170,'Place of Foreign Born'!$B:$AG,12,FALSE)</f>
        <v>2</v>
      </c>
      <c r="AJ170">
        <f>VLOOKUP($B170,'Place of Foreign Born'!$B:$AG,13,FALSE)</f>
        <v>0</v>
      </c>
      <c r="AK170">
        <f>VLOOKUP($B170,'Place of Foreign Born'!$B:$AG,14,FALSE)</f>
        <v>0</v>
      </c>
      <c r="AL170">
        <f>VLOOKUP($B170,'Place of Foreign Born'!$B:$AG,15,FALSE)</f>
        <v>0</v>
      </c>
      <c r="AM170" s="1">
        <f t="shared" si="32"/>
        <v>1</v>
      </c>
      <c r="AN170">
        <f>VLOOKUP($B170,'Place of Foreign Born'!$B:$AG,16,FALSE)</f>
        <v>0</v>
      </c>
      <c r="AO170">
        <f>VLOOKUP($B170,'Place of Foreign Born'!$B:$AG,17,FALSE)</f>
        <v>0</v>
      </c>
      <c r="AP170">
        <f>VLOOKUP($B170,'Place of Foreign Born'!$B:$AG,18,FALSE)</f>
        <v>0</v>
      </c>
      <c r="AQ170">
        <f>VLOOKUP($B170,'Place of Foreign Born'!$B:$AG,19,FALSE)</f>
        <v>0</v>
      </c>
      <c r="AR170">
        <f>VLOOKUP($B170,'Place of Foreign Born'!$B:$AG,20,FALSE)</f>
        <v>0</v>
      </c>
      <c r="AS170">
        <f>VLOOKUP($B170,'Place of Foreign Born'!$B:$AG,21,FALSE)</f>
        <v>0</v>
      </c>
      <c r="AT170">
        <f>VLOOKUP($B170,'Place of Foreign Born'!$B:$AG,22,FALSE)</f>
        <v>0</v>
      </c>
      <c r="AU170" s="1">
        <f t="shared" si="33"/>
        <v>0</v>
      </c>
      <c r="AV170">
        <f>VLOOKUP($B170,'Place of Foreign Born'!$B:$AG,23,FALSE)</f>
        <v>0</v>
      </c>
      <c r="AW170">
        <f>VLOOKUP($B170,'Place of Foreign Born'!$B:$AG,24,FALSE)</f>
        <v>0</v>
      </c>
      <c r="AX170">
        <f>VLOOKUP($B170,'Place of Foreign Born'!$B:$AG,25,FALSE)</f>
        <v>0</v>
      </c>
      <c r="AY170">
        <f>VLOOKUP($B170,'Place of Foreign Born'!$B:$AG,26,FALSE)</f>
        <v>0</v>
      </c>
      <c r="AZ170" s="1">
        <f t="shared" si="34"/>
        <v>0</v>
      </c>
      <c r="BA170">
        <f>VLOOKUP($B170,'Place of Foreign Born'!$B:$AG,27,FALSE)</f>
        <v>0</v>
      </c>
      <c r="BB170">
        <f>VLOOKUP($B170,'Place of Foreign Born'!$B:$AG,28,FALSE)</f>
        <v>0</v>
      </c>
      <c r="BC170">
        <f>VLOOKUP($B170,'Place of Foreign Born'!$B:$AG,29,FALSE)</f>
        <v>0</v>
      </c>
      <c r="BD170">
        <f>VLOOKUP($B170,'Place of Foreign Born'!$B:$AG,30,FALSE)</f>
        <v>0</v>
      </c>
      <c r="BE170">
        <f>VLOOKUP($B170,'Place of Foreign Born'!$B:$AG,31,FALSE)</f>
        <v>0</v>
      </c>
      <c r="BF170">
        <f>VLOOKUP($B170,'Place of Foreign Born'!$B:$AG,32,FALSE)</f>
        <v>0</v>
      </c>
      <c r="BG170" s="1">
        <f t="shared" si="35"/>
        <v>0</v>
      </c>
    </row>
    <row r="171" spans="1:59" x14ac:dyDescent="0.25">
      <c r="A171" t="str">
        <f>VLOOKUP(B171,'List of ZIP Codes'!$A:$C,2,FALSE)</f>
        <v>Suffolk</v>
      </c>
      <c r="B171">
        <v>11967</v>
      </c>
      <c r="C171">
        <f>VLOOKUP(B171,'Total Population'!$B:$D,3,FALSE)</f>
        <v>27115</v>
      </c>
      <c r="D171" s="1">
        <f>VLOOKUP(B171,Race!$B:$Q,5,FALSE)</f>
        <v>0.81017886778535864</v>
      </c>
      <c r="E171" s="1">
        <f>VLOOKUP(B171,Race!$B:$Q,7,FALSE)</f>
        <v>8.9175732989120418E-2</v>
      </c>
      <c r="F171" s="1">
        <f>VLOOKUP(B171,Race!$B:$Q,9,FALSE)</f>
        <v>1.7333579199704961E-3</v>
      </c>
      <c r="G171" s="1">
        <f>VLOOKUP(B171,Race!$B:$Q,11,FALSE)</f>
        <v>3.9756592292089249E-2</v>
      </c>
      <c r="H171" s="1">
        <f>VLOOKUP(B171,Race!$B:$Q,13,FALSE)</f>
        <v>0</v>
      </c>
      <c r="I171" s="1">
        <f>VLOOKUP(B171,Race!$B:$Q,16,FALSE)</f>
        <v>5.9155449013461182E-2</v>
      </c>
      <c r="J171" s="27">
        <f>VLOOKUP(B171,Ethnicity!$B:$H,5,FALSE)</f>
        <v>0.81368246358104368</v>
      </c>
      <c r="K171" s="1">
        <f>VLOOKUP(B171,Ethnicity!$B:$H,7,FALSE)</f>
        <v>0.18631753641895629</v>
      </c>
      <c r="L171" s="44">
        <f>VLOOKUP($B171,'Median Age'!$B:$F,3,FALSE)</f>
        <v>36.9</v>
      </c>
      <c r="M171" s="44">
        <f>VLOOKUP($B171,'Median Age'!$B:$F,4,FALSE)</f>
        <v>38</v>
      </c>
      <c r="N171" s="44">
        <f>VLOOKUP($B171,'Median Age'!$B:$F,5,FALSE)</f>
        <v>34.9</v>
      </c>
      <c r="O171" s="1">
        <f>VLOOKUP($B171,Education!$B:$F,3,FALSE)</f>
        <v>0.87599999999999989</v>
      </c>
      <c r="P171" s="1">
        <f>VLOOKUP($B171,Education!$B:$F,4,FALSE)</f>
        <v>0.12400000000000011</v>
      </c>
      <c r="Q171" s="1">
        <f>(VLOOKUP(B171,Language!$B:$E,4,FALSE)/VLOOKUP(B171,Language!$B:$E,3,FALSE))</f>
        <v>0.76907249129471356</v>
      </c>
      <c r="R171" t="str">
        <f>VLOOKUP(B171,Language!$AT:$AV,3,FALSE)</f>
        <v>Spanish or Spanish Creole</v>
      </c>
      <c r="S171" s="27">
        <f t="shared" si="30"/>
        <v>0.23092750870528644</v>
      </c>
      <c r="T171" s="33">
        <f>VLOOKUP(B171,Employment!$B:$E,4,FALSE)</f>
        <v>5.7999999999999996E-2</v>
      </c>
      <c r="U171" s="33">
        <f>VLOOKUP(B171,Poverty!$B:$E,4,FALSE)</f>
        <v>0.09</v>
      </c>
      <c r="V171" s="33">
        <f>VLOOKUP(B171,'Public Assistance'!$B:$F,5,FALSE)</f>
        <v>8.497950055907566E-2</v>
      </c>
      <c r="W171" s="21">
        <f>VLOOKUP(B171,'Median Income'!$B:$E,4,FALSE)</f>
        <v>80847</v>
      </c>
      <c r="X171" s="1">
        <f>VLOOKUP(B171,'Foreign Born'!$A:$E,5,FALSE)</f>
        <v>0.14121335054397935</v>
      </c>
      <c r="Y171">
        <f>VLOOKUP($B171,'Place of Foreign Born'!$B:$AG,3,FALSE)</f>
        <v>3829</v>
      </c>
      <c r="Z171">
        <f>VLOOKUP($B171,'Place of Foreign Born'!$B:$AG,4,FALSE)</f>
        <v>760</v>
      </c>
      <c r="AA171">
        <f>VLOOKUP($B171,'Place of Foreign Born'!$B:$AG,5,FALSE)</f>
        <v>60</v>
      </c>
      <c r="AB171">
        <f>VLOOKUP($B171,'Place of Foreign Born'!$B:$AG,6,FALSE)</f>
        <v>77</v>
      </c>
      <c r="AC171">
        <f>VLOOKUP($B171,'Place of Foreign Born'!$B:$AG,7,FALSE)</f>
        <v>374</v>
      </c>
      <c r="AD171">
        <f>VLOOKUP($B171,'Place of Foreign Born'!$B:$AG,8,FALSE)</f>
        <v>249</v>
      </c>
      <c r="AE171">
        <f>VLOOKUP($B171,'Place of Foreign Born'!$B:$AG,9,FALSE)</f>
        <v>0</v>
      </c>
      <c r="AF171" s="1">
        <f t="shared" si="31"/>
        <v>0.19848524418908331</v>
      </c>
      <c r="AG171">
        <f>VLOOKUP($B171,'Place of Foreign Born'!$B:$AG,10,FALSE)</f>
        <v>1197</v>
      </c>
      <c r="AH171">
        <f>VLOOKUP($B171,'Place of Foreign Born'!$B:$AG,11,FALSE)</f>
        <v>109</v>
      </c>
      <c r="AI171">
        <f>VLOOKUP($B171,'Place of Foreign Born'!$B:$AG,12,FALSE)</f>
        <v>662</v>
      </c>
      <c r="AJ171">
        <f>VLOOKUP($B171,'Place of Foreign Born'!$B:$AG,13,FALSE)</f>
        <v>307</v>
      </c>
      <c r="AK171">
        <f>VLOOKUP($B171,'Place of Foreign Born'!$B:$AG,14,FALSE)</f>
        <v>119</v>
      </c>
      <c r="AL171">
        <f>VLOOKUP($B171,'Place of Foreign Born'!$B:$AG,15,FALSE)</f>
        <v>0</v>
      </c>
      <c r="AM171" s="1">
        <f t="shared" si="32"/>
        <v>0.3126142595978062</v>
      </c>
      <c r="AN171">
        <f>VLOOKUP($B171,'Place of Foreign Born'!$B:$AG,16,FALSE)</f>
        <v>58</v>
      </c>
      <c r="AO171">
        <f>VLOOKUP($B171,'Place of Foreign Born'!$B:$AG,17,FALSE)</f>
        <v>0</v>
      </c>
      <c r="AP171">
        <f>VLOOKUP($B171,'Place of Foreign Born'!$B:$AG,18,FALSE)</f>
        <v>0</v>
      </c>
      <c r="AQ171">
        <f>VLOOKUP($B171,'Place of Foreign Born'!$B:$AG,19,FALSE)</f>
        <v>10</v>
      </c>
      <c r="AR171">
        <f>VLOOKUP($B171,'Place of Foreign Born'!$B:$AG,20,FALSE)</f>
        <v>0</v>
      </c>
      <c r="AS171">
        <f>VLOOKUP($B171,'Place of Foreign Born'!$B:$AG,21,FALSE)</f>
        <v>41</v>
      </c>
      <c r="AT171">
        <f>VLOOKUP($B171,'Place of Foreign Born'!$B:$AG,22,FALSE)</f>
        <v>7</v>
      </c>
      <c r="AU171" s="1">
        <f t="shared" si="33"/>
        <v>1.5147558109166884E-2</v>
      </c>
      <c r="AV171">
        <f>VLOOKUP($B171,'Place of Foreign Born'!$B:$AG,23,FALSE)</f>
        <v>0</v>
      </c>
      <c r="AW171">
        <f>VLOOKUP($B171,'Place of Foreign Born'!$B:$AG,24,FALSE)</f>
        <v>0</v>
      </c>
      <c r="AX171">
        <f>VLOOKUP($B171,'Place of Foreign Born'!$B:$AG,25,FALSE)</f>
        <v>0</v>
      </c>
      <c r="AY171">
        <f>VLOOKUP($B171,'Place of Foreign Born'!$B:$AG,26,FALSE)</f>
        <v>0</v>
      </c>
      <c r="AZ171" s="1">
        <f t="shared" si="34"/>
        <v>0</v>
      </c>
      <c r="BA171">
        <f>VLOOKUP($B171,'Place of Foreign Born'!$B:$AG,27,FALSE)</f>
        <v>1814</v>
      </c>
      <c r="BB171">
        <f>VLOOKUP($B171,'Place of Foreign Born'!$B:$AG,28,FALSE)</f>
        <v>1794</v>
      </c>
      <c r="BC171">
        <f>VLOOKUP($B171,'Place of Foreign Born'!$B:$AG,29,FALSE)</f>
        <v>382</v>
      </c>
      <c r="BD171">
        <f>VLOOKUP($B171,'Place of Foreign Born'!$B:$AG,30,FALSE)</f>
        <v>893</v>
      </c>
      <c r="BE171">
        <f>VLOOKUP($B171,'Place of Foreign Born'!$B:$AG,31,FALSE)</f>
        <v>519</v>
      </c>
      <c r="BF171">
        <f>VLOOKUP($B171,'Place of Foreign Born'!$B:$AG,32,FALSE)</f>
        <v>20</v>
      </c>
      <c r="BG171" s="1">
        <f t="shared" si="35"/>
        <v>0.47375293810394359</v>
      </c>
    </row>
    <row r="172" spans="1:59" x14ac:dyDescent="0.25">
      <c r="A172" t="str">
        <f>VLOOKUP(B172,'List of ZIP Codes'!$A:$C,2,FALSE)</f>
        <v>Suffolk</v>
      </c>
      <c r="B172">
        <v>11968</v>
      </c>
      <c r="C172">
        <f>VLOOKUP(B172,'Total Population'!$B:$D,3,FALSE)</f>
        <v>10718</v>
      </c>
      <c r="D172" s="1">
        <f>VLOOKUP(B172,Race!$B:$Q,5,FALSE)</f>
        <v>0.82412763575293901</v>
      </c>
      <c r="E172" s="1">
        <f>VLOOKUP(B172,Race!$B:$Q,7,FALSE)</f>
        <v>7.7253218884120178E-2</v>
      </c>
      <c r="F172" s="1">
        <f>VLOOKUP(B172,Race!$B:$Q,9,FALSE)</f>
        <v>1.9966411643963428E-2</v>
      </c>
      <c r="G172" s="1">
        <f>VLOOKUP(B172,Race!$B:$Q,11,FALSE)</f>
        <v>3.8906512409031535E-2</v>
      </c>
      <c r="H172" s="1">
        <f>VLOOKUP(B172,Race!$B:$Q,13,FALSE)</f>
        <v>0</v>
      </c>
      <c r="I172" s="1">
        <f>VLOOKUP(B172,Race!$B:$Q,16,FALSE)</f>
        <v>3.9746221309945887E-2</v>
      </c>
      <c r="J172" s="27">
        <f>VLOOKUP(B172,Ethnicity!$B:$H,5,FALSE)</f>
        <v>0.88402687068482921</v>
      </c>
      <c r="K172" s="1">
        <f>VLOOKUP(B172,Ethnicity!$B:$H,7,FALSE)</f>
        <v>0.11597312931517074</v>
      </c>
      <c r="L172" s="44">
        <f>VLOOKUP($B172,'Median Age'!$B:$F,3,FALSE)</f>
        <v>49.4</v>
      </c>
      <c r="M172" s="44">
        <f>VLOOKUP($B172,'Median Age'!$B:$F,4,FALSE)</f>
        <v>47.8</v>
      </c>
      <c r="N172" s="44">
        <f>VLOOKUP($B172,'Median Age'!$B:$F,5,FALSE)</f>
        <v>50.3</v>
      </c>
      <c r="O172" s="1">
        <f>VLOOKUP($B172,Education!$B:$F,3,FALSE)</f>
        <v>0.90599999999999992</v>
      </c>
      <c r="P172" s="1">
        <f>VLOOKUP($B172,Education!$B:$F,4,FALSE)</f>
        <v>9.4000000000000083E-2</v>
      </c>
      <c r="Q172" s="1">
        <f>(VLOOKUP(B172,Language!$B:$E,4,FALSE)/VLOOKUP(B172,Language!$B:$E,3,FALSE))</f>
        <v>0.77687646598905391</v>
      </c>
      <c r="R172" t="str">
        <f>VLOOKUP(B172,Language!$AT:$AV,3,FALSE)</f>
        <v>Spanish or Spanish Creole</v>
      </c>
      <c r="S172" s="27">
        <f t="shared" si="30"/>
        <v>0.22312353401094609</v>
      </c>
      <c r="T172" s="33">
        <f>VLOOKUP(B172,Employment!$B:$E,4,FALSE)</f>
        <v>8.199999999999999E-2</v>
      </c>
      <c r="U172" s="33">
        <f>VLOOKUP(B172,Poverty!$B:$E,4,FALSE)</f>
        <v>9.5000000000000001E-2</v>
      </c>
      <c r="V172" s="33">
        <f>VLOOKUP(B172,'Public Assistance'!$B:$F,5,FALSE)</f>
        <v>4.2771804062126641E-2</v>
      </c>
      <c r="W172" s="21">
        <f>VLOOKUP(B172,'Median Income'!$B:$E,4,FALSE)</f>
        <v>82146</v>
      </c>
      <c r="X172" s="1">
        <f>VLOOKUP(B172,'Foreign Born'!$A:$E,5,FALSE)</f>
        <v>0.17512595633513714</v>
      </c>
      <c r="Y172">
        <f>VLOOKUP($B172,'Place of Foreign Born'!$B:$AG,3,FALSE)</f>
        <v>1877</v>
      </c>
      <c r="Z172">
        <f>VLOOKUP($B172,'Place of Foreign Born'!$B:$AG,4,FALSE)</f>
        <v>612</v>
      </c>
      <c r="AA172">
        <f>VLOOKUP($B172,'Place of Foreign Born'!$B:$AG,5,FALSE)</f>
        <v>168</v>
      </c>
      <c r="AB172">
        <f>VLOOKUP($B172,'Place of Foreign Born'!$B:$AG,6,FALSE)</f>
        <v>145</v>
      </c>
      <c r="AC172">
        <f>VLOOKUP($B172,'Place of Foreign Born'!$B:$AG,7,FALSE)</f>
        <v>71</v>
      </c>
      <c r="AD172">
        <f>VLOOKUP($B172,'Place of Foreign Born'!$B:$AG,8,FALSE)</f>
        <v>228</v>
      </c>
      <c r="AE172">
        <f>VLOOKUP($B172,'Place of Foreign Born'!$B:$AG,9,FALSE)</f>
        <v>0</v>
      </c>
      <c r="AF172" s="1">
        <f t="shared" si="31"/>
        <v>0.32605221097496007</v>
      </c>
      <c r="AG172">
        <f>VLOOKUP($B172,'Place of Foreign Born'!$B:$AG,10,FALSE)</f>
        <v>292</v>
      </c>
      <c r="AH172">
        <f>VLOOKUP($B172,'Place of Foreign Born'!$B:$AG,11,FALSE)</f>
        <v>150</v>
      </c>
      <c r="AI172">
        <f>VLOOKUP($B172,'Place of Foreign Born'!$B:$AG,12,FALSE)</f>
        <v>46</v>
      </c>
      <c r="AJ172">
        <f>VLOOKUP($B172,'Place of Foreign Born'!$B:$AG,13,FALSE)</f>
        <v>87</v>
      </c>
      <c r="AK172">
        <f>VLOOKUP($B172,'Place of Foreign Born'!$B:$AG,14,FALSE)</f>
        <v>9</v>
      </c>
      <c r="AL172">
        <f>VLOOKUP($B172,'Place of Foreign Born'!$B:$AG,15,FALSE)</f>
        <v>0</v>
      </c>
      <c r="AM172" s="1">
        <f t="shared" si="32"/>
        <v>0.1555673947789025</v>
      </c>
      <c r="AN172">
        <f>VLOOKUP($B172,'Place of Foreign Born'!$B:$AG,16,FALSE)</f>
        <v>47</v>
      </c>
      <c r="AO172">
        <f>VLOOKUP($B172,'Place of Foreign Born'!$B:$AG,17,FALSE)</f>
        <v>0</v>
      </c>
      <c r="AP172">
        <f>VLOOKUP($B172,'Place of Foreign Born'!$B:$AG,18,FALSE)</f>
        <v>0</v>
      </c>
      <c r="AQ172">
        <f>VLOOKUP($B172,'Place of Foreign Born'!$B:$AG,19,FALSE)</f>
        <v>15</v>
      </c>
      <c r="AR172">
        <f>VLOOKUP($B172,'Place of Foreign Born'!$B:$AG,20,FALSE)</f>
        <v>32</v>
      </c>
      <c r="AS172">
        <f>VLOOKUP($B172,'Place of Foreign Born'!$B:$AG,21,FALSE)</f>
        <v>0</v>
      </c>
      <c r="AT172">
        <f>VLOOKUP($B172,'Place of Foreign Born'!$B:$AG,22,FALSE)</f>
        <v>0</v>
      </c>
      <c r="AU172" s="1">
        <f t="shared" si="33"/>
        <v>2.5039957378795951E-2</v>
      </c>
      <c r="AV172">
        <f>VLOOKUP($B172,'Place of Foreign Born'!$B:$AG,23,FALSE)</f>
        <v>0</v>
      </c>
      <c r="AW172">
        <f>VLOOKUP($B172,'Place of Foreign Born'!$B:$AG,24,FALSE)</f>
        <v>0</v>
      </c>
      <c r="AX172">
        <f>VLOOKUP($B172,'Place of Foreign Born'!$B:$AG,25,FALSE)</f>
        <v>0</v>
      </c>
      <c r="AY172">
        <f>VLOOKUP($B172,'Place of Foreign Born'!$B:$AG,26,FALSE)</f>
        <v>0</v>
      </c>
      <c r="AZ172" s="1">
        <f t="shared" si="34"/>
        <v>0</v>
      </c>
      <c r="BA172">
        <f>VLOOKUP($B172,'Place of Foreign Born'!$B:$AG,27,FALSE)</f>
        <v>926</v>
      </c>
      <c r="BB172">
        <f>VLOOKUP($B172,'Place of Foreign Born'!$B:$AG,28,FALSE)</f>
        <v>891</v>
      </c>
      <c r="BC172">
        <f>VLOOKUP($B172,'Place of Foreign Born'!$B:$AG,29,FALSE)</f>
        <v>56</v>
      </c>
      <c r="BD172">
        <f>VLOOKUP($B172,'Place of Foreign Born'!$B:$AG,30,FALSE)</f>
        <v>289</v>
      </c>
      <c r="BE172">
        <f>VLOOKUP($B172,'Place of Foreign Born'!$B:$AG,31,FALSE)</f>
        <v>546</v>
      </c>
      <c r="BF172">
        <f>VLOOKUP($B172,'Place of Foreign Born'!$B:$AG,32,FALSE)</f>
        <v>35</v>
      </c>
      <c r="BG172" s="1">
        <f t="shared" si="35"/>
        <v>0.49334043686734153</v>
      </c>
    </row>
    <row r="173" spans="1:59" x14ac:dyDescent="0.25">
      <c r="A173" t="str">
        <f>VLOOKUP(B173,'List of ZIP Codes'!$A:$C,2,FALSE)</f>
        <v>Suffolk</v>
      </c>
      <c r="B173">
        <v>11970</v>
      </c>
      <c r="C173">
        <f>VLOOKUP(B173,'Total Population'!$B:$D,3,FALSE)</f>
        <v>466</v>
      </c>
      <c r="D173" s="1">
        <f>VLOOKUP(B173,Race!$B:$Q,5,FALSE)</f>
        <v>1</v>
      </c>
      <c r="E173" s="1">
        <f>VLOOKUP(B173,Race!$B:$Q,7,FALSE)</f>
        <v>0</v>
      </c>
      <c r="F173" s="1">
        <f>VLOOKUP(B173,Race!$B:$Q,9,FALSE)</f>
        <v>0</v>
      </c>
      <c r="G173" s="1">
        <f>VLOOKUP(B173,Race!$B:$Q,11,FALSE)</f>
        <v>0</v>
      </c>
      <c r="H173" s="1">
        <f>VLOOKUP(B173,Race!$B:$Q,13,FALSE)</f>
        <v>0</v>
      </c>
      <c r="I173" s="1">
        <f>VLOOKUP(B173,Race!$B:$Q,16,FALSE)</f>
        <v>0</v>
      </c>
      <c r="J173" s="27">
        <f>VLOOKUP(B173,Ethnicity!$B:$H,5,FALSE)</f>
        <v>1</v>
      </c>
      <c r="K173" s="1">
        <f>VLOOKUP(B173,Ethnicity!$B:$H,7,FALSE)</f>
        <v>0</v>
      </c>
      <c r="L173" s="44">
        <f>VLOOKUP($B173,'Median Age'!$B:$F,3,FALSE)</f>
        <v>54.6</v>
      </c>
      <c r="M173" s="44">
        <f>VLOOKUP($B173,'Median Age'!$B:$F,4,FALSE)</f>
        <v>59.8</v>
      </c>
      <c r="N173" s="44">
        <f>VLOOKUP($B173,'Median Age'!$B:$F,5,FALSE)</f>
        <v>51</v>
      </c>
      <c r="O173" s="1">
        <f>VLOOKUP($B173,Education!$B:$F,3,FALSE)</f>
        <v>1</v>
      </c>
      <c r="P173" s="1">
        <f>VLOOKUP($B173,Education!$B:$F,4,FALSE)</f>
        <v>0</v>
      </c>
      <c r="Q173" s="1">
        <f>(VLOOKUP(B173,Language!$B:$E,4,FALSE)/VLOOKUP(B173,Language!$B:$E,3,FALSE))</f>
        <v>1</v>
      </c>
      <c r="R173" t="str">
        <f>VLOOKUP(B173,Language!$AT:$AV,3,FALSE)</f>
        <v>Spanish or Spanish Creole</v>
      </c>
      <c r="S173" s="27">
        <f t="shared" si="30"/>
        <v>0</v>
      </c>
      <c r="T173" s="33">
        <f>VLOOKUP(B173,Employment!$B:$E,4,FALSE)</f>
        <v>0.16699999999999998</v>
      </c>
      <c r="U173" s="33">
        <f>VLOOKUP(B173,Poverty!$B:$E,4,FALSE)</f>
        <v>0</v>
      </c>
      <c r="V173" s="33">
        <f>VLOOKUP(B173,'Public Assistance'!$B:$F,5,FALSE)</f>
        <v>0.1553030303030303</v>
      </c>
      <c r="W173" s="21">
        <f>VLOOKUP(B173,'Median Income'!$B:$E,4,FALSE)</f>
        <v>110761</v>
      </c>
      <c r="X173" s="1">
        <f>VLOOKUP(B173,'Foreign Born'!$A:$E,5,FALSE)</f>
        <v>0</v>
      </c>
      <c r="Y173">
        <f>VLOOKUP($B173,'Place of Foreign Born'!$B:$AG,3,FALSE)</f>
        <v>0</v>
      </c>
      <c r="Z173">
        <f>VLOOKUP($B173,'Place of Foreign Born'!$B:$AG,4,FALSE)</f>
        <v>0</v>
      </c>
      <c r="AA173">
        <f>VLOOKUP($B173,'Place of Foreign Born'!$B:$AG,5,FALSE)</f>
        <v>0</v>
      </c>
      <c r="AB173">
        <f>VLOOKUP($B173,'Place of Foreign Born'!$B:$AG,6,FALSE)</f>
        <v>0</v>
      </c>
      <c r="AC173">
        <f>VLOOKUP($B173,'Place of Foreign Born'!$B:$AG,7,FALSE)</f>
        <v>0</v>
      </c>
      <c r="AD173">
        <f>VLOOKUP($B173,'Place of Foreign Born'!$B:$AG,8,FALSE)</f>
        <v>0</v>
      </c>
      <c r="AE173">
        <f>VLOOKUP($B173,'Place of Foreign Born'!$B:$AG,9,FALSE)</f>
        <v>0</v>
      </c>
      <c r="AF173" s="1" t="e">
        <f t="shared" si="31"/>
        <v>#DIV/0!</v>
      </c>
      <c r="AG173">
        <f>VLOOKUP($B173,'Place of Foreign Born'!$B:$AG,10,FALSE)</f>
        <v>0</v>
      </c>
      <c r="AH173">
        <f>VLOOKUP($B173,'Place of Foreign Born'!$B:$AG,11,FALSE)</f>
        <v>0</v>
      </c>
      <c r="AI173">
        <f>VLOOKUP($B173,'Place of Foreign Born'!$B:$AG,12,FALSE)</f>
        <v>0</v>
      </c>
      <c r="AJ173">
        <f>VLOOKUP($B173,'Place of Foreign Born'!$B:$AG,13,FALSE)</f>
        <v>0</v>
      </c>
      <c r="AK173">
        <f>VLOOKUP($B173,'Place of Foreign Born'!$B:$AG,14,FALSE)</f>
        <v>0</v>
      </c>
      <c r="AL173">
        <f>VLOOKUP($B173,'Place of Foreign Born'!$B:$AG,15,FALSE)</f>
        <v>0</v>
      </c>
      <c r="AM173" s="1" t="e">
        <f t="shared" si="32"/>
        <v>#DIV/0!</v>
      </c>
      <c r="AN173">
        <f>VLOOKUP($B173,'Place of Foreign Born'!$B:$AG,16,FALSE)</f>
        <v>0</v>
      </c>
      <c r="AO173">
        <f>VLOOKUP($B173,'Place of Foreign Born'!$B:$AG,17,FALSE)</f>
        <v>0</v>
      </c>
      <c r="AP173">
        <f>VLOOKUP($B173,'Place of Foreign Born'!$B:$AG,18,FALSE)</f>
        <v>0</v>
      </c>
      <c r="AQ173">
        <f>VLOOKUP($B173,'Place of Foreign Born'!$B:$AG,19,FALSE)</f>
        <v>0</v>
      </c>
      <c r="AR173">
        <f>VLOOKUP($B173,'Place of Foreign Born'!$B:$AG,20,FALSE)</f>
        <v>0</v>
      </c>
      <c r="AS173">
        <f>VLOOKUP($B173,'Place of Foreign Born'!$B:$AG,21,FALSE)</f>
        <v>0</v>
      </c>
      <c r="AT173">
        <f>VLOOKUP($B173,'Place of Foreign Born'!$B:$AG,22,FALSE)</f>
        <v>0</v>
      </c>
      <c r="AU173" s="1" t="e">
        <f t="shared" si="33"/>
        <v>#DIV/0!</v>
      </c>
      <c r="AV173">
        <f>VLOOKUP($B173,'Place of Foreign Born'!$B:$AG,23,FALSE)</f>
        <v>0</v>
      </c>
      <c r="AW173">
        <f>VLOOKUP($B173,'Place of Foreign Born'!$B:$AG,24,FALSE)</f>
        <v>0</v>
      </c>
      <c r="AX173">
        <f>VLOOKUP($B173,'Place of Foreign Born'!$B:$AG,25,FALSE)</f>
        <v>0</v>
      </c>
      <c r="AY173">
        <f>VLOOKUP($B173,'Place of Foreign Born'!$B:$AG,26,FALSE)</f>
        <v>0</v>
      </c>
      <c r="AZ173" s="1" t="e">
        <f t="shared" si="34"/>
        <v>#DIV/0!</v>
      </c>
      <c r="BA173">
        <f>VLOOKUP($B173,'Place of Foreign Born'!$B:$AG,27,FALSE)</f>
        <v>0</v>
      </c>
      <c r="BB173">
        <f>VLOOKUP($B173,'Place of Foreign Born'!$B:$AG,28,FALSE)</f>
        <v>0</v>
      </c>
      <c r="BC173">
        <f>VLOOKUP($B173,'Place of Foreign Born'!$B:$AG,29,FALSE)</f>
        <v>0</v>
      </c>
      <c r="BD173">
        <f>VLOOKUP($B173,'Place of Foreign Born'!$B:$AG,30,FALSE)</f>
        <v>0</v>
      </c>
      <c r="BE173">
        <f>VLOOKUP($B173,'Place of Foreign Born'!$B:$AG,31,FALSE)</f>
        <v>0</v>
      </c>
      <c r="BF173">
        <f>VLOOKUP($B173,'Place of Foreign Born'!$B:$AG,32,FALSE)</f>
        <v>0</v>
      </c>
      <c r="BG173" s="1" t="e">
        <f t="shared" si="35"/>
        <v>#DIV/0!</v>
      </c>
    </row>
    <row r="174" spans="1:59" x14ac:dyDescent="0.25">
      <c r="A174" t="str">
        <f>VLOOKUP(B174,'List of ZIP Codes'!$A:$C,2,FALSE)</f>
        <v>Suffolk</v>
      </c>
      <c r="B174">
        <v>11971</v>
      </c>
      <c r="C174">
        <f>VLOOKUP(B174,'Total Population'!$B:$D,3,FALSE)</f>
        <v>6376</v>
      </c>
      <c r="D174" s="1">
        <f>VLOOKUP(B174,Race!$B:$Q,5,FALSE)</f>
        <v>0.95639899623588454</v>
      </c>
      <c r="E174" s="1">
        <f>VLOOKUP(B174,Race!$B:$Q,7,FALSE)</f>
        <v>0</v>
      </c>
      <c r="F174" s="1">
        <f>VLOOKUP(B174,Race!$B:$Q,9,FALSE)</f>
        <v>0</v>
      </c>
      <c r="G174" s="1">
        <f>VLOOKUP(B174,Race!$B:$Q,11,FALSE)</f>
        <v>5.6461731493099125E-3</v>
      </c>
      <c r="H174" s="1">
        <f>VLOOKUP(B174,Race!$B:$Q,13,FALSE)</f>
        <v>0</v>
      </c>
      <c r="I174" s="1">
        <f>VLOOKUP(B174,Race!$B:$Q,16,FALSE)</f>
        <v>3.7954830614805521E-2</v>
      </c>
      <c r="J174" s="27">
        <f>VLOOKUP(B174,Ethnicity!$B:$H,5,FALSE)</f>
        <v>0.98494353826850689</v>
      </c>
      <c r="K174" s="1">
        <f>VLOOKUP(B174,Ethnicity!$B:$H,7,FALSE)</f>
        <v>1.5056461731493099E-2</v>
      </c>
      <c r="L174" s="44">
        <f>VLOOKUP($B174,'Median Age'!$B:$F,3,FALSE)</f>
        <v>54.1</v>
      </c>
      <c r="M174" s="44">
        <f>VLOOKUP($B174,'Median Age'!$B:$F,4,FALSE)</f>
        <v>53.9</v>
      </c>
      <c r="N174" s="44">
        <f>VLOOKUP($B174,'Median Age'!$B:$F,5,FALSE)</f>
        <v>54.2</v>
      </c>
      <c r="O174" s="1">
        <f>VLOOKUP($B174,Education!$B:$F,3,FALSE)</f>
        <v>0.97</v>
      </c>
      <c r="P174" s="1">
        <f>VLOOKUP($B174,Education!$B:$F,4,FALSE)</f>
        <v>3.0000000000000027E-2</v>
      </c>
      <c r="Q174" s="1">
        <f>(VLOOKUP(B174,Language!$B:$E,4,FALSE)/VLOOKUP(B174,Language!$B:$E,3,FALSE))</f>
        <v>0.94851517107811489</v>
      </c>
      <c r="R174" t="str">
        <f>VLOOKUP(B174,Language!$AT:$AV,3,FALSE)</f>
        <v>Spanish or Spanish Creole</v>
      </c>
      <c r="S174" s="27">
        <f t="shared" si="30"/>
        <v>5.1484828921885106E-2</v>
      </c>
      <c r="T174" s="33">
        <f>VLOOKUP(B174,Employment!$B:$E,4,FALSE)</f>
        <v>8.4000000000000005E-2</v>
      </c>
      <c r="U174" s="33">
        <f>VLOOKUP(B174,Poverty!$B:$E,4,FALSE)</f>
        <v>2.2000000000000002E-2</v>
      </c>
      <c r="V174" s="33">
        <f>VLOOKUP(B174,'Public Assistance'!$B:$F,5,FALSE)</f>
        <v>6.3981934512608203E-3</v>
      </c>
      <c r="W174" s="21">
        <f>VLOOKUP(B174,'Median Income'!$B:$E,4,FALSE)</f>
        <v>97720</v>
      </c>
      <c r="X174" s="1">
        <f>VLOOKUP(B174,'Foreign Born'!$A:$E,5,FALSE)</f>
        <v>5.6304893350062737E-2</v>
      </c>
      <c r="Y174">
        <f>VLOOKUP($B174,'Place of Foreign Born'!$B:$AG,3,FALSE)</f>
        <v>359</v>
      </c>
      <c r="Z174">
        <f>VLOOKUP($B174,'Place of Foreign Born'!$B:$AG,4,FALSE)</f>
        <v>268</v>
      </c>
      <c r="AA174">
        <f>VLOOKUP($B174,'Place of Foreign Born'!$B:$AG,5,FALSE)</f>
        <v>95</v>
      </c>
      <c r="AB174">
        <f>VLOOKUP($B174,'Place of Foreign Born'!$B:$AG,6,FALSE)</f>
        <v>53</v>
      </c>
      <c r="AC174">
        <f>VLOOKUP($B174,'Place of Foreign Born'!$B:$AG,7,FALSE)</f>
        <v>0</v>
      </c>
      <c r="AD174">
        <f>VLOOKUP($B174,'Place of Foreign Born'!$B:$AG,8,FALSE)</f>
        <v>120</v>
      </c>
      <c r="AE174">
        <f>VLOOKUP($B174,'Place of Foreign Born'!$B:$AG,9,FALSE)</f>
        <v>0</v>
      </c>
      <c r="AF174" s="1">
        <f t="shared" si="31"/>
        <v>0.74651810584958223</v>
      </c>
      <c r="AG174">
        <f>VLOOKUP($B174,'Place of Foreign Born'!$B:$AG,10,FALSE)</f>
        <v>24</v>
      </c>
      <c r="AH174">
        <f>VLOOKUP($B174,'Place of Foreign Born'!$B:$AG,11,FALSE)</f>
        <v>0</v>
      </c>
      <c r="AI174">
        <f>VLOOKUP($B174,'Place of Foreign Born'!$B:$AG,12,FALSE)</f>
        <v>24</v>
      </c>
      <c r="AJ174">
        <f>VLOOKUP($B174,'Place of Foreign Born'!$B:$AG,13,FALSE)</f>
        <v>0</v>
      </c>
      <c r="AK174">
        <f>VLOOKUP($B174,'Place of Foreign Born'!$B:$AG,14,FALSE)</f>
        <v>0</v>
      </c>
      <c r="AL174">
        <f>VLOOKUP($B174,'Place of Foreign Born'!$B:$AG,15,FALSE)</f>
        <v>0</v>
      </c>
      <c r="AM174" s="1">
        <f t="shared" si="32"/>
        <v>6.6852367688022288E-2</v>
      </c>
      <c r="AN174">
        <f>VLOOKUP($B174,'Place of Foreign Born'!$B:$AG,16,FALSE)</f>
        <v>0</v>
      </c>
      <c r="AO174">
        <f>VLOOKUP($B174,'Place of Foreign Born'!$B:$AG,17,FALSE)</f>
        <v>0</v>
      </c>
      <c r="AP174">
        <f>VLOOKUP($B174,'Place of Foreign Born'!$B:$AG,18,FALSE)</f>
        <v>0</v>
      </c>
      <c r="AQ174">
        <f>VLOOKUP($B174,'Place of Foreign Born'!$B:$AG,19,FALSE)</f>
        <v>0</v>
      </c>
      <c r="AR174">
        <f>VLOOKUP($B174,'Place of Foreign Born'!$B:$AG,20,FALSE)</f>
        <v>0</v>
      </c>
      <c r="AS174">
        <f>VLOOKUP($B174,'Place of Foreign Born'!$B:$AG,21,FALSE)</f>
        <v>0</v>
      </c>
      <c r="AT174">
        <f>VLOOKUP($B174,'Place of Foreign Born'!$B:$AG,22,FALSE)</f>
        <v>0</v>
      </c>
      <c r="AU174" s="1">
        <f t="shared" si="33"/>
        <v>0</v>
      </c>
      <c r="AV174">
        <f>VLOOKUP($B174,'Place of Foreign Born'!$B:$AG,23,FALSE)</f>
        <v>31</v>
      </c>
      <c r="AW174">
        <f>VLOOKUP($B174,'Place of Foreign Born'!$B:$AG,24,FALSE)</f>
        <v>31</v>
      </c>
      <c r="AX174">
        <f>VLOOKUP($B174,'Place of Foreign Born'!$B:$AG,25,FALSE)</f>
        <v>0</v>
      </c>
      <c r="AY174">
        <f>VLOOKUP($B174,'Place of Foreign Born'!$B:$AG,26,FALSE)</f>
        <v>0</v>
      </c>
      <c r="AZ174" s="1">
        <f t="shared" si="34"/>
        <v>8.6350974930362118E-2</v>
      </c>
      <c r="BA174">
        <f>VLOOKUP($B174,'Place of Foreign Born'!$B:$AG,27,FALSE)</f>
        <v>36</v>
      </c>
      <c r="BB174">
        <f>VLOOKUP($B174,'Place of Foreign Born'!$B:$AG,28,FALSE)</f>
        <v>36</v>
      </c>
      <c r="BC174">
        <f>VLOOKUP($B174,'Place of Foreign Born'!$B:$AG,29,FALSE)</f>
        <v>0</v>
      </c>
      <c r="BD174">
        <f>VLOOKUP($B174,'Place of Foreign Born'!$B:$AG,30,FALSE)</f>
        <v>36</v>
      </c>
      <c r="BE174">
        <f>VLOOKUP($B174,'Place of Foreign Born'!$B:$AG,31,FALSE)</f>
        <v>0</v>
      </c>
      <c r="BF174">
        <f>VLOOKUP($B174,'Place of Foreign Born'!$B:$AG,32,FALSE)</f>
        <v>0</v>
      </c>
      <c r="BG174" s="1">
        <f t="shared" si="35"/>
        <v>0.10027855153203342</v>
      </c>
    </row>
    <row r="175" spans="1:59" x14ac:dyDescent="0.25">
      <c r="A175" t="str">
        <f>VLOOKUP(B175,'List of ZIP Codes'!$A:$C,2,FALSE)</f>
        <v>Suffolk</v>
      </c>
      <c r="B175">
        <v>11972</v>
      </c>
      <c r="C175">
        <f>VLOOKUP(B175,'Total Population'!$B:$D,3,FALSE)</f>
        <v>1295</v>
      </c>
      <c r="D175" s="1">
        <f>VLOOKUP(B175,Race!$B:$Q,5,FALSE)</f>
        <v>0.82471042471042466</v>
      </c>
      <c r="E175" s="1">
        <f>VLOOKUP(B175,Race!$B:$Q,7,FALSE)</f>
        <v>3.783783783783784E-2</v>
      </c>
      <c r="F175" s="1">
        <f>VLOOKUP(B175,Race!$B:$Q,9,FALSE)</f>
        <v>0</v>
      </c>
      <c r="G175" s="1">
        <f>VLOOKUP(B175,Race!$B:$Q,11,FALSE)</f>
        <v>0.10888030888030888</v>
      </c>
      <c r="H175" s="1">
        <f>VLOOKUP(B175,Race!$B:$Q,13,FALSE)</f>
        <v>0</v>
      </c>
      <c r="I175" s="1">
        <f>VLOOKUP(B175,Race!$B:$Q,16,FALSE)</f>
        <v>2.8571428571428571E-2</v>
      </c>
      <c r="J175" s="27">
        <f>VLOOKUP(B175,Ethnicity!$B:$H,5,FALSE)</f>
        <v>0.88262548262548257</v>
      </c>
      <c r="K175" s="1">
        <f>VLOOKUP(B175,Ethnicity!$B:$H,7,FALSE)</f>
        <v>0.11737451737451737</v>
      </c>
      <c r="L175" s="44">
        <f>VLOOKUP($B175,'Median Age'!$B:$F,3,FALSE)</f>
        <v>41.6</v>
      </c>
      <c r="M175" s="44">
        <f>VLOOKUP($B175,'Median Age'!$B:$F,4,FALSE)</f>
        <v>40.799999999999997</v>
      </c>
      <c r="N175" s="44">
        <f>VLOOKUP($B175,'Median Age'!$B:$F,5,FALSE)</f>
        <v>42.4</v>
      </c>
      <c r="O175" s="1">
        <f>VLOOKUP($B175,Education!$B:$F,3,FALSE)</f>
        <v>0.97400000000000009</v>
      </c>
      <c r="P175" s="1">
        <f>VLOOKUP($B175,Education!$B:$F,4,FALSE)</f>
        <v>2.5999999999999912E-2</v>
      </c>
      <c r="Q175" s="1">
        <f>(VLOOKUP(B175,Language!$B:$E,4,FALSE)/VLOOKUP(B175,Language!$B:$E,3,FALSE))</f>
        <v>0.77091795288383425</v>
      </c>
      <c r="R175" t="str">
        <f>VLOOKUP(B175,Language!$AT:$AV,3,FALSE)</f>
        <v>Spanish or Spanish Creole</v>
      </c>
      <c r="S175" s="27">
        <f t="shared" si="30"/>
        <v>0.22908204711616575</v>
      </c>
      <c r="T175" s="33">
        <f>VLOOKUP(B175,Employment!$B:$E,4,FALSE)</f>
        <v>9.0000000000000011E-3</v>
      </c>
      <c r="U175" s="33">
        <f>VLOOKUP(B175,Poverty!$B:$E,4,FALSE)</f>
        <v>0.10099999999999999</v>
      </c>
      <c r="V175" s="33">
        <f>VLOOKUP(B175,'Public Assistance'!$B:$F,5,FALSE)</f>
        <v>2.6607538802660754E-2</v>
      </c>
      <c r="W175" s="21">
        <f>VLOOKUP(B175,'Median Income'!$B:$E,4,FALSE)</f>
        <v>81484</v>
      </c>
      <c r="X175" s="1">
        <f>VLOOKUP(B175,'Foreign Born'!$A:$E,5,FALSE)</f>
        <v>0.11274131274131274</v>
      </c>
      <c r="Y175">
        <f>VLOOKUP($B175,'Place of Foreign Born'!$B:$AG,3,FALSE)</f>
        <v>146</v>
      </c>
      <c r="Z175">
        <f>VLOOKUP($B175,'Place of Foreign Born'!$B:$AG,4,FALSE)</f>
        <v>11</v>
      </c>
      <c r="AA175">
        <f>VLOOKUP($B175,'Place of Foreign Born'!$B:$AG,5,FALSE)</f>
        <v>0</v>
      </c>
      <c r="AB175">
        <f>VLOOKUP($B175,'Place of Foreign Born'!$B:$AG,6,FALSE)</f>
        <v>0</v>
      </c>
      <c r="AC175">
        <f>VLOOKUP($B175,'Place of Foreign Born'!$B:$AG,7,FALSE)</f>
        <v>1</v>
      </c>
      <c r="AD175">
        <f>VLOOKUP($B175,'Place of Foreign Born'!$B:$AG,8,FALSE)</f>
        <v>10</v>
      </c>
      <c r="AE175">
        <f>VLOOKUP($B175,'Place of Foreign Born'!$B:$AG,9,FALSE)</f>
        <v>0</v>
      </c>
      <c r="AF175" s="1">
        <f t="shared" si="31"/>
        <v>7.5342465753424653E-2</v>
      </c>
      <c r="AG175">
        <f>VLOOKUP($B175,'Place of Foreign Born'!$B:$AG,10,FALSE)</f>
        <v>66</v>
      </c>
      <c r="AH175">
        <f>VLOOKUP($B175,'Place of Foreign Born'!$B:$AG,11,FALSE)</f>
        <v>28</v>
      </c>
      <c r="AI175">
        <f>VLOOKUP($B175,'Place of Foreign Born'!$B:$AG,12,FALSE)</f>
        <v>0</v>
      </c>
      <c r="AJ175">
        <f>VLOOKUP($B175,'Place of Foreign Born'!$B:$AG,13,FALSE)</f>
        <v>38</v>
      </c>
      <c r="AK175">
        <f>VLOOKUP($B175,'Place of Foreign Born'!$B:$AG,14,FALSE)</f>
        <v>0</v>
      </c>
      <c r="AL175">
        <f>VLOOKUP($B175,'Place of Foreign Born'!$B:$AG,15,FALSE)</f>
        <v>0</v>
      </c>
      <c r="AM175" s="1">
        <f t="shared" si="32"/>
        <v>0.45205479452054792</v>
      </c>
      <c r="AN175">
        <f>VLOOKUP($B175,'Place of Foreign Born'!$B:$AG,16,FALSE)</f>
        <v>0</v>
      </c>
      <c r="AO175">
        <f>VLOOKUP($B175,'Place of Foreign Born'!$B:$AG,17,FALSE)</f>
        <v>0</v>
      </c>
      <c r="AP175">
        <f>VLOOKUP($B175,'Place of Foreign Born'!$B:$AG,18,FALSE)</f>
        <v>0</v>
      </c>
      <c r="AQ175">
        <f>VLOOKUP($B175,'Place of Foreign Born'!$B:$AG,19,FALSE)</f>
        <v>0</v>
      </c>
      <c r="AR175">
        <f>VLOOKUP($B175,'Place of Foreign Born'!$B:$AG,20,FALSE)</f>
        <v>0</v>
      </c>
      <c r="AS175">
        <f>VLOOKUP($B175,'Place of Foreign Born'!$B:$AG,21,FALSE)</f>
        <v>0</v>
      </c>
      <c r="AT175">
        <f>VLOOKUP($B175,'Place of Foreign Born'!$B:$AG,22,FALSE)</f>
        <v>0</v>
      </c>
      <c r="AU175" s="1">
        <f t="shared" si="33"/>
        <v>0</v>
      </c>
      <c r="AV175">
        <f>VLOOKUP($B175,'Place of Foreign Born'!$B:$AG,23,FALSE)</f>
        <v>0</v>
      </c>
      <c r="AW175">
        <f>VLOOKUP($B175,'Place of Foreign Born'!$B:$AG,24,FALSE)</f>
        <v>0</v>
      </c>
      <c r="AX175">
        <f>VLOOKUP($B175,'Place of Foreign Born'!$B:$AG,25,FALSE)</f>
        <v>0</v>
      </c>
      <c r="AY175">
        <f>VLOOKUP($B175,'Place of Foreign Born'!$B:$AG,26,FALSE)</f>
        <v>0</v>
      </c>
      <c r="AZ175" s="1">
        <f t="shared" si="34"/>
        <v>0</v>
      </c>
      <c r="BA175">
        <f>VLOOKUP($B175,'Place of Foreign Born'!$B:$AG,27,FALSE)</f>
        <v>69</v>
      </c>
      <c r="BB175">
        <f>VLOOKUP($B175,'Place of Foreign Born'!$B:$AG,28,FALSE)</f>
        <v>69</v>
      </c>
      <c r="BC175">
        <f>VLOOKUP($B175,'Place of Foreign Born'!$B:$AG,29,FALSE)</f>
        <v>0</v>
      </c>
      <c r="BD175">
        <f>VLOOKUP($B175,'Place of Foreign Born'!$B:$AG,30,FALSE)</f>
        <v>36</v>
      </c>
      <c r="BE175">
        <f>VLOOKUP($B175,'Place of Foreign Born'!$B:$AG,31,FALSE)</f>
        <v>33</v>
      </c>
      <c r="BF175">
        <f>VLOOKUP($B175,'Place of Foreign Born'!$B:$AG,32,FALSE)</f>
        <v>0</v>
      </c>
      <c r="BG175" s="1">
        <f t="shared" si="35"/>
        <v>0.4726027397260274</v>
      </c>
    </row>
    <row r="176" spans="1:59" x14ac:dyDescent="0.25">
      <c r="A176" t="str">
        <f>VLOOKUP(B176,'List of ZIP Codes'!$A:$C,2,FALSE)</f>
        <v>Suffolk</v>
      </c>
      <c r="B176">
        <v>11973</v>
      </c>
      <c r="C176">
        <f>VLOOKUP(B176,'Total Population'!$B:$D,3,FALSE)</f>
        <v>40</v>
      </c>
      <c r="D176" s="1">
        <f>VLOOKUP(B176,Race!$B:$Q,5,FALSE)</f>
        <v>0.125</v>
      </c>
      <c r="E176" s="1">
        <f>VLOOKUP(B176,Race!$B:$Q,7,FALSE)</f>
        <v>0</v>
      </c>
      <c r="F176" s="1">
        <f>VLOOKUP(B176,Race!$B:$Q,9,FALSE)</f>
        <v>0</v>
      </c>
      <c r="G176" s="1">
        <f>VLOOKUP(B176,Race!$B:$Q,11,FALSE)</f>
        <v>0.875</v>
      </c>
      <c r="H176" s="1">
        <f>VLOOKUP(B176,Race!$B:$Q,13,FALSE)</f>
        <v>0</v>
      </c>
      <c r="I176" s="1">
        <f>VLOOKUP(B176,Race!$B:$Q,16,FALSE)</f>
        <v>0</v>
      </c>
      <c r="J176" s="27">
        <f>VLOOKUP(B176,Ethnicity!$B:$H,5,FALSE)</f>
        <v>1</v>
      </c>
      <c r="K176" s="1">
        <f>VLOOKUP(B176,Ethnicity!$B:$H,7,FALSE)</f>
        <v>0</v>
      </c>
      <c r="L176" s="44">
        <f>VLOOKUP($B176,'Median Age'!$B:$F,3,FALSE)</f>
        <v>21.1</v>
      </c>
      <c r="M176" s="44" t="str">
        <f>VLOOKUP($B176,'Median Age'!$B:$F,4,FALSE)</f>
        <v>-</v>
      </c>
      <c r="N176" s="44">
        <f>VLOOKUP($B176,'Median Age'!$B:$F,5,FALSE)</f>
        <v>20.7</v>
      </c>
      <c r="O176" s="1">
        <f>VLOOKUP($B176,Education!$B:$F,3,FALSE)</f>
        <v>1</v>
      </c>
      <c r="P176" s="1">
        <f>VLOOKUP($B176,Education!$B:$F,4,FALSE)</f>
        <v>0</v>
      </c>
      <c r="Q176" s="1">
        <f>(VLOOKUP(B176,Language!$B:$E,4,FALSE)/VLOOKUP(B176,Language!$B:$E,3,FALSE))</f>
        <v>0.125</v>
      </c>
      <c r="R176" t="str">
        <f>VLOOKUP(B176,Language!$AT:$AV,3,FALSE)</f>
        <v>Chinese</v>
      </c>
      <c r="S176" s="27">
        <f t="shared" si="30"/>
        <v>0.875</v>
      </c>
      <c r="T176" s="33">
        <f>VLOOKUP(B176,Employment!$B:$E,4,FALSE)</f>
        <v>0.28600000000000003</v>
      </c>
      <c r="U176" s="33" t="s">
        <v>945</v>
      </c>
      <c r="V176" s="33" t="s">
        <v>945</v>
      </c>
      <c r="W176" s="21" t="str">
        <f>VLOOKUP(B176,'Median Income'!$B:$E,4,FALSE)</f>
        <v>-</v>
      </c>
      <c r="X176" s="1">
        <f>VLOOKUP(B176,'Foreign Born'!$A:$E,5,FALSE)</f>
        <v>0.42499999999999999</v>
      </c>
      <c r="Y176">
        <f>VLOOKUP($B176,'Place of Foreign Born'!$B:$AG,3,FALSE)</f>
        <v>17</v>
      </c>
      <c r="Z176">
        <f>VLOOKUP($B176,'Place of Foreign Born'!$B:$AG,4,FALSE)</f>
        <v>0</v>
      </c>
      <c r="AA176">
        <f>VLOOKUP($B176,'Place of Foreign Born'!$B:$AG,5,FALSE)</f>
        <v>0</v>
      </c>
      <c r="AB176">
        <f>VLOOKUP($B176,'Place of Foreign Born'!$B:$AG,6,FALSE)</f>
        <v>0</v>
      </c>
      <c r="AC176">
        <f>VLOOKUP($B176,'Place of Foreign Born'!$B:$AG,7,FALSE)</f>
        <v>0</v>
      </c>
      <c r="AD176">
        <f>VLOOKUP($B176,'Place of Foreign Born'!$B:$AG,8,FALSE)</f>
        <v>0</v>
      </c>
      <c r="AE176">
        <f>VLOOKUP($B176,'Place of Foreign Born'!$B:$AG,9,FALSE)</f>
        <v>0</v>
      </c>
      <c r="AF176" s="1">
        <f t="shared" si="31"/>
        <v>0</v>
      </c>
      <c r="AG176">
        <f>VLOOKUP($B176,'Place of Foreign Born'!$B:$AG,10,FALSE)</f>
        <v>17</v>
      </c>
      <c r="AH176">
        <f>VLOOKUP($B176,'Place of Foreign Born'!$B:$AG,11,FALSE)</f>
        <v>12</v>
      </c>
      <c r="AI176">
        <f>VLOOKUP($B176,'Place of Foreign Born'!$B:$AG,12,FALSE)</f>
        <v>5</v>
      </c>
      <c r="AJ176">
        <f>VLOOKUP($B176,'Place of Foreign Born'!$B:$AG,13,FALSE)</f>
        <v>0</v>
      </c>
      <c r="AK176">
        <f>VLOOKUP($B176,'Place of Foreign Born'!$B:$AG,14,FALSE)</f>
        <v>0</v>
      </c>
      <c r="AL176">
        <f>VLOOKUP($B176,'Place of Foreign Born'!$B:$AG,15,FALSE)</f>
        <v>0</v>
      </c>
      <c r="AM176" s="1">
        <f t="shared" si="32"/>
        <v>1</v>
      </c>
      <c r="AN176">
        <f>VLOOKUP($B176,'Place of Foreign Born'!$B:$AG,16,FALSE)</f>
        <v>0</v>
      </c>
      <c r="AO176">
        <f>VLOOKUP($B176,'Place of Foreign Born'!$B:$AG,17,FALSE)</f>
        <v>0</v>
      </c>
      <c r="AP176">
        <f>VLOOKUP($B176,'Place of Foreign Born'!$B:$AG,18,FALSE)</f>
        <v>0</v>
      </c>
      <c r="AQ176">
        <f>VLOOKUP($B176,'Place of Foreign Born'!$B:$AG,19,FALSE)</f>
        <v>0</v>
      </c>
      <c r="AR176">
        <f>VLOOKUP($B176,'Place of Foreign Born'!$B:$AG,20,FALSE)</f>
        <v>0</v>
      </c>
      <c r="AS176">
        <f>VLOOKUP($B176,'Place of Foreign Born'!$B:$AG,21,FALSE)</f>
        <v>0</v>
      </c>
      <c r="AT176">
        <f>VLOOKUP($B176,'Place of Foreign Born'!$B:$AG,22,FALSE)</f>
        <v>0</v>
      </c>
      <c r="AU176" s="1">
        <f t="shared" si="33"/>
        <v>0</v>
      </c>
      <c r="AV176">
        <f>VLOOKUP($B176,'Place of Foreign Born'!$B:$AG,23,FALSE)</f>
        <v>0</v>
      </c>
      <c r="AW176">
        <f>VLOOKUP($B176,'Place of Foreign Born'!$B:$AG,24,FALSE)</f>
        <v>0</v>
      </c>
      <c r="AX176">
        <f>VLOOKUP($B176,'Place of Foreign Born'!$B:$AG,25,FALSE)</f>
        <v>0</v>
      </c>
      <c r="AY176">
        <f>VLOOKUP($B176,'Place of Foreign Born'!$B:$AG,26,FALSE)</f>
        <v>0</v>
      </c>
      <c r="AZ176" s="1">
        <f t="shared" si="34"/>
        <v>0</v>
      </c>
      <c r="BA176">
        <f>VLOOKUP($B176,'Place of Foreign Born'!$B:$AG,27,FALSE)</f>
        <v>0</v>
      </c>
      <c r="BB176">
        <f>VLOOKUP($B176,'Place of Foreign Born'!$B:$AG,28,FALSE)</f>
        <v>0</v>
      </c>
      <c r="BC176">
        <f>VLOOKUP($B176,'Place of Foreign Born'!$B:$AG,29,FALSE)</f>
        <v>0</v>
      </c>
      <c r="BD176">
        <f>VLOOKUP($B176,'Place of Foreign Born'!$B:$AG,30,FALSE)</f>
        <v>0</v>
      </c>
      <c r="BE176">
        <f>VLOOKUP($B176,'Place of Foreign Born'!$B:$AG,31,FALSE)</f>
        <v>0</v>
      </c>
      <c r="BF176">
        <f>VLOOKUP($B176,'Place of Foreign Born'!$B:$AG,32,FALSE)</f>
        <v>0</v>
      </c>
      <c r="BG176" s="1">
        <f t="shared" si="35"/>
        <v>0</v>
      </c>
    </row>
    <row r="177" spans="1:59" x14ac:dyDescent="0.25">
      <c r="A177" t="str">
        <f>VLOOKUP(B177,'List of ZIP Codes'!$A:$C,2,FALSE)</f>
        <v>Suffolk</v>
      </c>
      <c r="B177">
        <v>11975</v>
      </c>
      <c r="C177">
        <f>VLOOKUP(B177,'Total Population'!$B:$D,3,FALSE)</f>
        <v>359</v>
      </c>
      <c r="D177" s="1">
        <f>VLOOKUP(B177,Race!$B:$Q,5,FALSE)</f>
        <v>0.94428969359331472</v>
      </c>
      <c r="E177" s="1">
        <f>VLOOKUP(B177,Race!$B:$Q,7,FALSE)</f>
        <v>5.5710306406685237E-3</v>
      </c>
      <c r="F177" s="1">
        <f>VLOOKUP(B177,Race!$B:$Q,9,FALSE)</f>
        <v>1.1142061281337047E-2</v>
      </c>
      <c r="G177" s="1">
        <f>VLOOKUP(B177,Race!$B:$Q,11,FALSE)</f>
        <v>8.356545961002786E-3</v>
      </c>
      <c r="H177" s="1">
        <f>VLOOKUP(B177,Race!$B:$Q,13,FALSE)</f>
        <v>0</v>
      </c>
      <c r="I177" s="1">
        <f>VLOOKUP(B177,Race!$B:$Q,16,FALSE)</f>
        <v>3.0640668523676879E-2</v>
      </c>
      <c r="J177" s="27">
        <f>VLOOKUP(B177,Ethnicity!$B:$H,5,FALSE)</f>
        <v>0.92479108635097496</v>
      </c>
      <c r="K177" s="1">
        <f>VLOOKUP(B177,Ethnicity!$B:$H,7,FALSE)</f>
        <v>7.5208913649025072E-2</v>
      </c>
      <c r="L177" s="44">
        <f>VLOOKUP($B177,'Median Age'!$B:$F,3,FALSE)</f>
        <v>55.7</v>
      </c>
      <c r="M177" s="44">
        <f>VLOOKUP($B177,'Median Age'!$B:$F,4,FALSE)</f>
        <v>53.9</v>
      </c>
      <c r="N177" s="44">
        <f>VLOOKUP($B177,'Median Age'!$B:$F,5,FALSE)</f>
        <v>59.3</v>
      </c>
      <c r="O177" s="1">
        <f>VLOOKUP($B177,Education!$B:$F,3,FALSE)</f>
        <v>0.89700000000000002</v>
      </c>
      <c r="P177" s="1">
        <f>VLOOKUP($B177,Education!$B:$F,4,FALSE)</f>
        <v>0.10299999999999998</v>
      </c>
      <c r="Q177" s="1">
        <f>(VLOOKUP(B177,Language!$B:$E,4,FALSE)/VLOOKUP(B177,Language!$B:$E,3,FALSE))</f>
        <v>0.88636363636363635</v>
      </c>
      <c r="R177" t="str">
        <f>VLOOKUP(B177,Language!$AT:$AV,3,FALSE)</f>
        <v>Spanish or Spanish Creole</v>
      </c>
      <c r="S177" s="27">
        <f t="shared" si="30"/>
        <v>0.11363636363636365</v>
      </c>
      <c r="T177" s="33">
        <f>VLOOKUP(B177,Employment!$B:$E,4,FALSE)</f>
        <v>2.3E-2</v>
      </c>
      <c r="U177" s="33">
        <f>VLOOKUP(B177,Poverty!$B:$E,4,FALSE)</f>
        <v>0.109</v>
      </c>
      <c r="V177" s="33">
        <f>VLOOKUP(B177,'Public Assistance'!$B:$F,5,FALSE)</f>
        <v>0</v>
      </c>
      <c r="W177" s="21">
        <f>VLOOKUP(B177,'Median Income'!$B:$E,4,FALSE)</f>
        <v>79861</v>
      </c>
      <c r="X177" s="1">
        <f>VLOOKUP(B177,'Foreign Born'!$A:$E,5,FALSE)</f>
        <v>0.16991643454038996</v>
      </c>
      <c r="Y177">
        <f>VLOOKUP($B177,'Place of Foreign Born'!$B:$AG,3,FALSE)</f>
        <v>61</v>
      </c>
      <c r="Z177">
        <f>VLOOKUP($B177,'Place of Foreign Born'!$B:$AG,4,FALSE)</f>
        <v>29</v>
      </c>
      <c r="AA177">
        <f>VLOOKUP($B177,'Place of Foreign Born'!$B:$AG,5,FALSE)</f>
        <v>18</v>
      </c>
      <c r="AB177">
        <f>VLOOKUP($B177,'Place of Foreign Born'!$B:$AG,6,FALSE)</f>
        <v>3</v>
      </c>
      <c r="AC177">
        <f>VLOOKUP($B177,'Place of Foreign Born'!$B:$AG,7,FALSE)</f>
        <v>8</v>
      </c>
      <c r="AD177">
        <f>VLOOKUP($B177,'Place of Foreign Born'!$B:$AG,8,FALSE)</f>
        <v>0</v>
      </c>
      <c r="AE177">
        <f>VLOOKUP($B177,'Place of Foreign Born'!$B:$AG,9,FALSE)</f>
        <v>0</v>
      </c>
      <c r="AF177" s="1">
        <f t="shared" si="31"/>
        <v>0.47540983606557374</v>
      </c>
      <c r="AG177">
        <f>VLOOKUP($B177,'Place of Foreign Born'!$B:$AG,10,FALSE)</f>
        <v>22</v>
      </c>
      <c r="AH177">
        <f>VLOOKUP($B177,'Place of Foreign Born'!$B:$AG,11,FALSE)</f>
        <v>0</v>
      </c>
      <c r="AI177">
        <f>VLOOKUP($B177,'Place of Foreign Born'!$B:$AG,12,FALSE)</f>
        <v>10</v>
      </c>
      <c r="AJ177">
        <f>VLOOKUP($B177,'Place of Foreign Born'!$B:$AG,13,FALSE)</f>
        <v>12</v>
      </c>
      <c r="AK177">
        <f>VLOOKUP($B177,'Place of Foreign Born'!$B:$AG,14,FALSE)</f>
        <v>0</v>
      </c>
      <c r="AL177">
        <f>VLOOKUP($B177,'Place of Foreign Born'!$B:$AG,15,FALSE)</f>
        <v>0</v>
      </c>
      <c r="AM177" s="1">
        <f t="shared" si="32"/>
        <v>0.36065573770491804</v>
      </c>
      <c r="AN177">
        <f>VLOOKUP($B177,'Place of Foreign Born'!$B:$AG,16,FALSE)</f>
        <v>2</v>
      </c>
      <c r="AO177">
        <f>VLOOKUP($B177,'Place of Foreign Born'!$B:$AG,17,FALSE)</f>
        <v>0</v>
      </c>
      <c r="AP177">
        <f>VLOOKUP($B177,'Place of Foreign Born'!$B:$AG,18,FALSE)</f>
        <v>2</v>
      </c>
      <c r="AQ177">
        <f>VLOOKUP($B177,'Place of Foreign Born'!$B:$AG,19,FALSE)</f>
        <v>0</v>
      </c>
      <c r="AR177">
        <f>VLOOKUP($B177,'Place of Foreign Born'!$B:$AG,20,FALSE)</f>
        <v>0</v>
      </c>
      <c r="AS177">
        <f>VLOOKUP($B177,'Place of Foreign Born'!$B:$AG,21,FALSE)</f>
        <v>0</v>
      </c>
      <c r="AT177">
        <f>VLOOKUP($B177,'Place of Foreign Born'!$B:$AG,22,FALSE)</f>
        <v>0</v>
      </c>
      <c r="AU177" s="1">
        <f t="shared" si="33"/>
        <v>3.2786885245901641E-2</v>
      </c>
      <c r="AV177">
        <f>VLOOKUP($B177,'Place of Foreign Born'!$B:$AG,23,FALSE)</f>
        <v>0</v>
      </c>
      <c r="AW177">
        <f>VLOOKUP($B177,'Place of Foreign Born'!$B:$AG,24,FALSE)</f>
        <v>0</v>
      </c>
      <c r="AX177">
        <f>VLOOKUP($B177,'Place of Foreign Born'!$B:$AG,25,FALSE)</f>
        <v>0</v>
      </c>
      <c r="AY177">
        <f>VLOOKUP($B177,'Place of Foreign Born'!$B:$AG,26,FALSE)</f>
        <v>0</v>
      </c>
      <c r="AZ177" s="1">
        <f t="shared" si="34"/>
        <v>0</v>
      </c>
      <c r="BA177">
        <f>VLOOKUP($B177,'Place of Foreign Born'!$B:$AG,27,FALSE)</f>
        <v>8</v>
      </c>
      <c r="BB177">
        <f>VLOOKUP($B177,'Place of Foreign Born'!$B:$AG,28,FALSE)</f>
        <v>8</v>
      </c>
      <c r="BC177">
        <f>VLOOKUP($B177,'Place of Foreign Born'!$B:$AG,29,FALSE)</f>
        <v>8</v>
      </c>
      <c r="BD177">
        <f>VLOOKUP($B177,'Place of Foreign Born'!$B:$AG,30,FALSE)</f>
        <v>0</v>
      </c>
      <c r="BE177">
        <f>VLOOKUP($B177,'Place of Foreign Born'!$B:$AG,31,FALSE)</f>
        <v>0</v>
      </c>
      <c r="BF177">
        <f>VLOOKUP($B177,'Place of Foreign Born'!$B:$AG,32,FALSE)</f>
        <v>0</v>
      </c>
      <c r="BG177" s="1">
        <f t="shared" si="35"/>
        <v>0.13114754098360656</v>
      </c>
    </row>
    <row r="178" spans="1:59" x14ac:dyDescent="0.25">
      <c r="A178" t="str">
        <f>VLOOKUP(B178,'List of ZIP Codes'!$A:$C,2,FALSE)</f>
        <v>Suffolk</v>
      </c>
      <c r="B178">
        <v>11976</v>
      </c>
      <c r="C178">
        <f>VLOOKUP(B178,'Total Population'!$B:$D,3,FALSE)</f>
        <v>2301</v>
      </c>
      <c r="D178" s="1">
        <f>VLOOKUP(B178,Race!$B:$Q,5,FALSE)</f>
        <v>0.93568013906996961</v>
      </c>
      <c r="E178" s="1">
        <f>VLOOKUP(B178,Race!$B:$Q,7,FALSE)</f>
        <v>0</v>
      </c>
      <c r="F178" s="1">
        <f>VLOOKUP(B178,Race!$B:$Q,9,FALSE)</f>
        <v>0</v>
      </c>
      <c r="G178" s="1">
        <f>VLOOKUP(B178,Race!$B:$Q,11,FALSE)</f>
        <v>4.563233376792699E-2</v>
      </c>
      <c r="H178" s="1">
        <f>VLOOKUP(B178,Race!$B:$Q,13,FALSE)</f>
        <v>0</v>
      </c>
      <c r="I178" s="1">
        <f>VLOOKUP(B178,Race!$B:$Q,16,FALSE)</f>
        <v>1.8687527162103434E-2</v>
      </c>
      <c r="J178" s="27">
        <f>VLOOKUP(B178,Ethnicity!$B:$H,5,FALSE)</f>
        <v>0.93307257714037373</v>
      </c>
      <c r="K178" s="1">
        <f>VLOOKUP(B178,Ethnicity!$B:$H,7,FALSE)</f>
        <v>6.6927422859626245E-2</v>
      </c>
      <c r="L178" s="44">
        <f>VLOOKUP($B178,'Median Age'!$B:$F,3,FALSE)</f>
        <v>55.6</v>
      </c>
      <c r="M178" s="44">
        <f>VLOOKUP($B178,'Median Age'!$B:$F,4,FALSE)</f>
        <v>55.3</v>
      </c>
      <c r="N178" s="44">
        <f>VLOOKUP($B178,'Median Age'!$B:$F,5,FALSE)</f>
        <v>55.7</v>
      </c>
      <c r="O178" s="1">
        <f>VLOOKUP($B178,Education!$B:$F,3,FALSE)</f>
        <v>0.95400000000000007</v>
      </c>
      <c r="P178" s="1">
        <f>VLOOKUP($B178,Education!$B:$F,4,FALSE)</f>
        <v>4.599999999999993E-2</v>
      </c>
      <c r="Q178" s="1">
        <f>(VLOOKUP(B178,Language!$B:$E,4,FALSE)/VLOOKUP(B178,Language!$B:$E,3,FALSE))</f>
        <v>0.85630366018978765</v>
      </c>
      <c r="R178" t="str">
        <f>VLOOKUP(B178,Language!$AT:$AV,3,FALSE)</f>
        <v>Spanish or Spanish Creole</v>
      </c>
      <c r="S178" s="27">
        <f t="shared" si="30"/>
        <v>0.14369633981021235</v>
      </c>
      <c r="T178" s="33">
        <f>VLOOKUP(B178,Employment!$B:$E,4,FALSE)</f>
        <v>1.7000000000000001E-2</v>
      </c>
      <c r="U178" s="33">
        <f>VLOOKUP(B178,Poverty!$B:$E,4,FALSE)</f>
        <v>2.5000000000000001E-2</v>
      </c>
      <c r="V178" s="33">
        <f>VLOOKUP(B178,'Public Assistance'!$B:$F,5,FALSE)</f>
        <v>0</v>
      </c>
      <c r="W178" s="21">
        <f>VLOOKUP(B178,'Median Income'!$B:$E,4,FALSE)</f>
        <v>122625</v>
      </c>
      <c r="X178" s="1">
        <f>VLOOKUP(B178,'Foreign Born'!$A:$E,5,FALSE)</f>
        <v>0.15601912212081703</v>
      </c>
      <c r="Y178">
        <f>VLOOKUP($B178,'Place of Foreign Born'!$B:$AG,3,FALSE)</f>
        <v>359</v>
      </c>
      <c r="Z178">
        <f>VLOOKUP($B178,'Place of Foreign Born'!$B:$AG,4,FALSE)</f>
        <v>161</v>
      </c>
      <c r="AA178">
        <f>VLOOKUP($B178,'Place of Foreign Born'!$B:$AG,5,FALSE)</f>
        <v>71</v>
      </c>
      <c r="AB178">
        <f>VLOOKUP($B178,'Place of Foreign Born'!$B:$AG,6,FALSE)</f>
        <v>80</v>
      </c>
      <c r="AC178">
        <f>VLOOKUP($B178,'Place of Foreign Born'!$B:$AG,7,FALSE)</f>
        <v>10</v>
      </c>
      <c r="AD178">
        <f>VLOOKUP($B178,'Place of Foreign Born'!$B:$AG,8,FALSE)</f>
        <v>0</v>
      </c>
      <c r="AE178">
        <f>VLOOKUP($B178,'Place of Foreign Born'!$B:$AG,9,FALSE)</f>
        <v>0</v>
      </c>
      <c r="AF178" s="1">
        <f t="shared" si="31"/>
        <v>0.44846796657381616</v>
      </c>
      <c r="AG178">
        <f>VLOOKUP($B178,'Place of Foreign Born'!$B:$AG,10,FALSE)</f>
        <v>120</v>
      </c>
      <c r="AH178">
        <f>VLOOKUP($B178,'Place of Foreign Born'!$B:$AG,11,FALSE)</f>
        <v>31</v>
      </c>
      <c r="AI178">
        <f>VLOOKUP($B178,'Place of Foreign Born'!$B:$AG,12,FALSE)</f>
        <v>30</v>
      </c>
      <c r="AJ178">
        <f>VLOOKUP($B178,'Place of Foreign Born'!$B:$AG,13,FALSE)</f>
        <v>31</v>
      </c>
      <c r="AK178">
        <f>VLOOKUP($B178,'Place of Foreign Born'!$B:$AG,14,FALSE)</f>
        <v>28</v>
      </c>
      <c r="AL178">
        <f>VLOOKUP($B178,'Place of Foreign Born'!$B:$AG,15,FALSE)</f>
        <v>0</v>
      </c>
      <c r="AM178" s="1">
        <f t="shared" si="32"/>
        <v>0.33426183844011143</v>
      </c>
      <c r="AN178">
        <f>VLOOKUP($B178,'Place of Foreign Born'!$B:$AG,16,FALSE)</f>
        <v>8</v>
      </c>
      <c r="AO178">
        <f>VLOOKUP($B178,'Place of Foreign Born'!$B:$AG,17,FALSE)</f>
        <v>0</v>
      </c>
      <c r="AP178">
        <f>VLOOKUP($B178,'Place of Foreign Born'!$B:$AG,18,FALSE)</f>
        <v>0</v>
      </c>
      <c r="AQ178">
        <f>VLOOKUP($B178,'Place of Foreign Born'!$B:$AG,19,FALSE)</f>
        <v>8</v>
      </c>
      <c r="AR178">
        <f>VLOOKUP($B178,'Place of Foreign Born'!$B:$AG,20,FALSE)</f>
        <v>0</v>
      </c>
      <c r="AS178">
        <f>VLOOKUP($B178,'Place of Foreign Born'!$B:$AG,21,FALSE)</f>
        <v>0</v>
      </c>
      <c r="AT178">
        <f>VLOOKUP($B178,'Place of Foreign Born'!$B:$AG,22,FALSE)</f>
        <v>0</v>
      </c>
      <c r="AU178" s="1">
        <f t="shared" si="33"/>
        <v>2.2284122562674095E-2</v>
      </c>
      <c r="AV178">
        <f>VLOOKUP($B178,'Place of Foreign Born'!$B:$AG,23,FALSE)</f>
        <v>0</v>
      </c>
      <c r="AW178">
        <f>VLOOKUP($B178,'Place of Foreign Born'!$B:$AG,24,FALSE)</f>
        <v>0</v>
      </c>
      <c r="AX178">
        <f>VLOOKUP($B178,'Place of Foreign Born'!$B:$AG,25,FALSE)</f>
        <v>0</v>
      </c>
      <c r="AY178">
        <f>VLOOKUP($B178,'Place of Foreign Born'!$B:$AG,26,FALSE)</f>
        <v>0</v>
      </c>
      <c r="AZ178" s="1">
        <f t="shared" si="34"/>
        <v>0</v>
      </c>
      <c r="BA178">
        <f>VLOOKUP($B178,'Place of Foreign Born'!$B:$AG,27,FALSE)</f>
        <v>70</v>
      </c>
      <c r="BB178">
        <f>VLOOKUP($B178,'Place of Foreign Born'!$B:$AG,28,FALSE)</f>
        <v>61</v>
      </c>
      <c r="BC178">
        <f>VLOOKUP($B178,'Place of Foreign Born'!$B:$AG,29,FALSE)</f>
        <v>0</v>
      </c>
      <c r="BD178">
        <f>VLOOKUP($B178,'Place of Foreign Born'!$B:$AG,30,FALSE)</f>
        <v>56</v>
      </c>
      <c r="BE178">
        <f>VLOOKUP($B178,'Place of Foreign Born'!$B:$AG,31,FALSE)</f>
        <v>5</v>
      </c>
      <c r="BF178">
        <f>VLOOKUP($B178,'Place of Foreign Born'!$B:$AG,32,FALSE)</f>
        <v>9</v>
      </c>
      <c r="BG178" s="1">
        <f t="shared" si="35"/>
        <v>0.19498607242339833</v>
      </c>
    </row>
    <row r="179" spans="1:59" x14ac:dyDescent="0.25">
      <c r="A179" t="str">
        <f>VLOOKUP(B179,'List of ZIP Codes'!$A:$C,2,FALSE)</f>
        <v>Suffolk</v>
      </c>
      <c r="B179">
        <v>11977</v>
      </c>
      <c r="C179">
        <f>VLOOKUP(B179,'Total Population'!$B:$D,3,FALSE)</f>
        <v>2570</v>
      </c>
      <c r="D179" s="1">
        <f>VLOOKUP(B179,Race!$B:$Q,5,FALSE)</f>
        <v>0.97003891050583657</v>
      </c>
      <c r="E179" s="1">
        <f>VLOOKUP(B179,Race!$B:$Q,7,FALSE)</f>
        <v>1.5175097276264591E-2</v>
      </c>
      <c r="F179" s="1">
        <f>VLOOKUP(B179,Race!$B:$Q,9,FALSE)</f>
        <v>3.5019455252918289E-3</v>
      </c>
      <c r="G179" s="1">
        <f>VLOOKUP(B179,Race!$B:$Q,11,FALSE)</f>
        <v>4.2801556420233467E-3</v>
      </c>
      <c r="H179" s="1">
        <f>VLOOKUP(B179,Race!$B:$Q,13,FALSE)</f>
        <v>0</v>
      </c>
      <c r="I179" s="1">
        <f>VLOOKUP(B179,Race!$B:$Q,16,FALSE)</f>
        <v>7.0038910505836579E-3</v>
      </c>
      <c r="J179" s="27">
        <f>VLOOKUP(B179,Ethnicity!$B:$H,5,FALSE)</f>
        <v>0.91906614785992213</v>
      </c>
      <c r="K179" s="1">
        <f>VLOOKUP(B179,Ethnicity!$B:$H,7,FALSE)</f>
        <v>8.0933852140077825E-2</v>
      </c>
      <c r="L179" s="44">
        <f>VLOOKUP($B179,'Median Age'!$B:$F,3,FALSE)</f>
        <v>50.4</v>
      </c>
      <c r="M179" s="44">
        <f>VLOOKUP($B179,'Median Age'!$B:$F,4,FALSE)</f>
        <v>44</v>
      </c>
      <c r="N179" s="44">
        <f>VLOOKUP($B179,'Median Age'!$B:$F,5,FALSE)</f>
        <v>53.8</v>
      </c>
      <c r="O179" s="1">
        <f>VLOOKUP($B179,Education!$B:$F,3,FALSE)</f>
        <v>0.95</v>
      </c>
      <c r="P179" s="1">
        <f>VLOOKUP($B179,Education!$B:$F,4,FALSE)</f>
        <v>5.0000000000000044E-2</v>
      </c>
      <c r="Q179" s="1">
        <f>(VLOOKUP(B179,Language!$B:$E,4,FALSE)/VLOOKUP(B179,Language!$B:$E,3,FALSE))</f>
        <v>0.86458333333333337</v>
      </c>
      <c r="R179" t="str">
        <f>VLOOKUP(B179,Language!$AT:$AV,3,FALSE)</f>
        <v>Spanish or Spanish Creole</v>
      </c>
      <c r="S179" s="27">
        <f t="shared" si="30"/>
        <v>0.13541666666666663</v>
      </c>
      <c r="T179" s="33">
        <f>VLOOKUP(B179,Employment!$B:$E,4,FALSE)</f>
        <v>5.5E-2</v>
      </c>
      <c r="U179" s="33">
        <f>VLOOKUP(B179,Poverty!$B:$E,4,FALSE)</f>
        <v>8.5999999999999993E-2</v>
      </c>
      <c r="V179" s="33">
        <f>VLOOKUP(B179,'Public Assistance'!$B:$F,5,FALSE)</f>
        <v>0</v>
      </c>
      <c r="W179" s="21">
        <f>VLOOKUP(B179,'Median Income'!$B:$E,4,FALSE)</f>
        <v>93021</v>
      </c>
      <c r="X179" s="1">
        <f>VLOOKUP(B179,'Foreign Born'!$A:$E,5,FALSE)</f>
        <v>0.10739299610894941</v>
      </c>
      <c r="Y179">
        <f>VLOOKUP($B179,'Place of Foreign Born'!$B:$AG,3,FALSE)</f>
        <v>276</v>
      </c>
      <c r="Z179">
        <f>VLOOKUP($B179,'Place of Foreign Born'!$B:$AG,4,FALSE)</f>
        <v>137</v>
      </c>
      <c r="AA179">
        <f>VLOOKUP($B179,'Place of Foreign Born'!$B:$AG,5,FALSE)</f>
        <v>27</v>
      </c>
      <c r="AB179">
        <f>VLOOKUP($B179,'Place of Foreign Born'!$B:$AG,6,FALSE)</f>
        <v>46</v>
      </c>
      <c r="AC179">
        <f>VLOOKUP($B179,'Place of Foreign Born'!$B:$AG,7,FALSE)</f>
        <v>47</v>
      </c>
      <c r="AD179">
        <f>VLOOKUP($B179,'Place of Foreign Born'!$B:$AG,8,FALSE)</f>
        <v>17</v>
      </c>
      <c r="AE179">
        <f>VLOOKUP($B179,'Place of Foreign Born'!$B:$AG,9,FALSE)</f>
        <v>0</v>
      </c>
      <c r="AF179" s="1">
        <f t="shared" si="31"/>
        <v>0.49637681159420288</v>
      </c>
      <c r="AG179">
        <f>VLOOKUP($B179,'Place of Foreign Born'!$B:$AG,10,FALSE)</f>
        <v>11</v>
      </c>
      <c r="AH179">
        <f>VLOOKUP($B179,'Place of Foreign Born'!$B:$AG,11,FALSE)</f>
        <v>11</v>
      </c>
      <c r="AI179">
        <f>VLOOKUP($B179,'Place of Foreign Born'!$B:$AG,12,FALSE)</f>
        <v>0</v>
      </c>
      <c r="AJ179">
        <f>VLOOKUP($B179,'Place of Foreign Born'!$B:$AG,13,FALSE)</f>
        <v>0</v>
      </c>
      <c r="AK179">
        <f>VLOOKUP($B179,'Place of Foreign Born'!$B:$AG,14,FALSE)</f>
        <v>0</v>
      </c>
      <c r="AL179">
        <f>VLOOKUP($B179,'Place of Foreign Born'!$B:$AG,15,FALSE)</f>
        <v>0</v>
      </c>
      <c r="AM179" s="1">
        <f t="shared" si="32"/>
        <v>3.9855072463768113E-2</v>
      </c>
      <c r="AN179">
        <f>VLOOKUP($B179,'Place of Foreign Born'!$B:$AG,16,FALSE)</f>
        <v>7</v>
      </c>
      <c r="AO179">
        <f>VLOOKUP($B179,'Place of Foreign Born'!$B:$AG,17,FALSE)</f>
        <v>0</v>
      </c>
      <c r="AP179">
        <f>VLOOKUP($B179,'Place of Foreign Born'!$B:$AG,18,FALSE)</f>
        <v>0</v>
      </c>
      <c r="AQ179">
        <f>VLOOKUP($B179,'Place of Foreign Born'!$B:$AG,19,FALSE)</f>
        <v>7</v>
      </c>
      <c r="AR179">
        <f>VLOOKUP($B179,'Place of Foreign Born'!$B:$AG,20,FALSE)</f>
        <v>0</v>
      </c>
      <c r="AS179">
        <f>VLOOKUP($B179,'Place of Foreign Born'!$B:$AG,21,FALSE)</f>
        <v>0</v>
      </c>
      <c r="AT179">
        <f>VLOOKUP($B179,'Place of Foreign Born'!$B:$AG,22,FALSE)</f>
        <v>0</v>
      </c>
      <c r="AU179" s="1">
        <f t="shared" si="33"/>
        <v>2.5362318840579712E-2</v>
      </c>
      <c r="AV179">
        <f>VLOOKUP($B179,'Place of Foreign Born'!$B:$AG,23,FALSE)</f>
        <v>0</v>
      </c>
      <c r="AW179">
        <f>VLOOKUP($B179,'Place of Foreign Born'!$B:$AG,24,FALSE)</f>
        <v>0</v>
      </c>
      <c r="AX179">
        <f>VLOOKUP($B179,'Place of Foreign Born'!$B:$AG,25,FALSE)</f>
        <v>0</v>
      </c>
      <c r="AY179">
        <f>VLOOKUP($B179,'Place of Foreign Born'!$B:$AG,26,FALSE)</f>
        <v>0</v>
      </c>
      <c r="AZ179" s="1">
        <f t="shared" si="34"/>
        <v>0</v>
      </c>
      <c r="BA179">
        <f>VLOOKUP($B179,'Place of Foreign Born'!$B:$AG,27,FALSE)</f>
        <v>121</v>
      </c>
      <c r="BB179">
        <f>VLOOKUP($B179,'Place of Foreign Born'!$B:$AG,28,FALSE)</f>
        <v>121</v>
      </c>
      <c r="BC179">
        <f>VLOOKUP($B179,'Place of Foreign Born'!$B:$AG,29,FALSE)</f>
        <v>0</v>
      </c>
      <c r="BD179">
        <f>VLOOKUP($B179,'Place of Foreign Born'!$B:$AG,30,FALSE)</f>
        <v>121</v>
      </c>
      <c r="BE179">
        <f>VLOOKUP($B179,'Place of Foreign Born'!$B:$AG,31,FALSE)</f>
        <v>0</v>
      </c>
      <c r="BF179">
        <f>VLOOKUP($B179,'Place of Foreign Born'!$B:$AG,32,FALSE)</f>
        <v>0</v>
      </c>
      <c r="BG179" s="1">
        <f t="shared" si="35"/>
        <v>0.43840579710144928</v>
      </c>
    </row>
    <row r="180" spans="1:59" x14ac:dyDescent="0.25">
      <c r="A180" t="str">
        <f>VLOOKUP(B180,'List of ZIP Codes'!$A:$C,2,FALSE)</f>
        <v>Suffolk</v>
      </c>
      <c r="B180">
        <v>11978</v>
      </c>
      <c r="C180">
        <f>VLOOKUP(B180,'Total Population'!$B:$D,3,FALSE)</f>
        <v>2963</v>
      </c>
      <c r="D180" s="1">
        <f>VLOOKUP(B180,Race!$B:$Q,5,FALSE)</f>
        <v>0.93283833952075601</v>
      </c>
      <c r="E180" s="1">
        <f>VLOOKUP(B180,Race!$B:$Q,7,FALSE)</f>
        <v>1.3499831252109349E-2</v>
      </c>
      <c r="F180" s="1">
        <f>VLOOKUP(B180,Race!$B:$Q,9,FALSE)</f>
        <v>8.4373945325683427E-3</v>
      </c>
      <c r="G180" s="1">
        <f>VLOOKUP(B180,Race!$B:$Q,11,FALSE)</f>
        <v>9.4498818764765444E-3</v>
      </c>
      <c r="H180" s="1">
        <f>VLOOKUP(B180,Race!$B:$Q,13,FALSE)</f>
        <v>0</v>
      </c>
      <c r="I180" s="1">
        <f>VLOOKUP(B180,Race!$B:$Q,16,FALSE)</f>
        <v>3.5774552818089771E-2</v>
      </c>
      <c r="J180" s="27">
        <f>VLOOKUP(B180,Ethnicity!$B:$H,5,FALSE)</f>
        <v>0.88761390482618963</v>
      </c>
      <c r="K180" s="1">
        <f>VLOOKUP(B180,Ethnicity!$B:$H,7,FALSE)</f>
        <v>0.11238609517381033</v>
      </c>
      <c r="L180" s="44">
        <f>VLOOKUP($B180,'Median Age'!$B:$F,3,FALSE)</f>
        <v>51.1</v>
      </c>
      <c r="M180" s="44">
        <f>VLOOKUP($B180,'Median Age'!$B:$F,4,FALSE)</f>
        <v>51.4</v>
      </c>
      <c r="N180" s="44">
        <f>VLOOKUP($B180,'Median Age'!$B:$F,5,FALSE)</f>
        <v>50.8</v>
      </c>
      <c r="O180" s="1">
        <f>VLOOKUP($B180,Education!$B:$F,3,FALSE)</f>
        <v>0.94400000000000006</v>
      </c>
      <c r="P180" s="1">
        <f>VLOOKUP($B180,Education!$B:$F,4,FALSE)</f>
        <v>5.5999999999999939E-2</v>
      </c>
      <c r="Q180" s="1">
        <f>(VLOOKUP(B180,Language!$B:$E,4,FALSE)/VLOOKUP(B180,Language!$B:$E,3,FALSE))</f>
        <v>0.83493761140819966</v>
      </c>
      <c r="R180" t="str">
        <f>VLOOKUP(B180,Language!$AT:$AV,3,FALSE)</f>
        <v>Spanish or Spanish Creole</v>
      </c>
      <c r="S180" s="27">
        <f t="shared" si="30"/>
        <v>0.16506238859180034</v>
      </c>
      <c r="T180" s="33">
        <f>VLOOKUP(B180,Employment!$B:$E,4,FALSE)</f>
        <v>0.10300000000000001</v>
      </c>
      <c r="U180" s="33">
        <f>VLOOKUP(B180,Poverty!$B:$E,4,FALSE)</f>
        <v>8.900000000000001E-2</v>
      </c>
      <c r="V180" s="33">
        <f>VLOOKUP(B180,'Public Assistance'!$B:$F,5,FALSE)</f>
        <v>4.9257232212666147E-2</v>
      </c>
      <c r="W180" s="21">
        <f>VLOOKUP(B180,'Median Income'!$B:$E,4,FALSE)</f>
        <v>86458</v>
      </c>
      <c r="X180" s="1">
        <f>VLOOKUP(B180,'Foreign Born'!$A:$E,5,FALSE)</f>
        <v>0.13297333783327708</v>
      </c>
      <c r="Y180">
        <f>VLOOKUP($B180,'Place of Foreign Born'!$B:$AG,3,FALSE)</f>
        <v>394</v>
      </c>
      <c r="Z180">
        <f>VLOOKUP($B180,'Place of Foreign Born'!$B:$AG,4,FALSE)</f>
        <v>138</v>
      </c>
      <c r="AA180">
        <f>VLOOKUP($B180,'Place of Foreign Born'!$B:$AG,5,FALSE)</f>
        <v>16</v>
      </c>
      <c r="AB180">
        <f>VLOOKUP($B180,'Place of Foreign Born'!$B:$AG,6,FALSE)</f>
        <v>33</v>
      </c>
      <c r="AC180">
        <f>VLOOKUP($B180,'Place of Foreign Born'!$B:$AG,7,FALSE)</f>
        <v>33</v>
      </c>
      <c r="AD180">
        <f>VLOOKUP($B180,'Place of Foreign Born'!$B:$AG,8,FALSE)</f>
        <v>56</v>
      </c>
      <c r="AE180">
        <f>VLOOKUP($B180,'Place of Foreign Born'!$B:$AG,9,FALSE)</f>
        <v>0</v>
      </c>
      <c r="AF180" s="1">
        <f t="shared" si="31"/>
        <v>0.35025380710659898</v>
      </c>
      <c r="AG180">
        <f>VLOOKUP($B180,'Place of Foreign Born'!$B:$AG,10,FALSE)</f>
        <v>32</v>
      </c>
      <c r="AH180">
        <f>VLOOKUP($B180,'Place of Foreign Born'!$B:$AG,11,FALSE)</f>
        <v>3</v>
      </c>
      <c r="AI180">
        <f>VLOOKUP($B180,'Place of Foreign Born'!$B:$AG,12,FALSE)</f>
        <v>5</v>
      </c>
      <c r="AJ180">
        <f>VLOOKUP($B180,'Place of Foreign Born'!$B:$AG,13,FALSE)</f>
        <v>13</v>
      </c>
      <c r="AK180">
        <f>VLOOKUP($B180,'Place of Foreign Born'!$B:$AG,14,FALSE)</f>
        <v>11</v>
      </c>
      <c r="AL180">
        <f>VLOOKUP($B180,'Place of Foreign Born'!$B:$AG,15,FALSE)</f>
        <v>0</v>
      </c>
      <c r="AM180" s="1">
        <f t="shared" si="32"/>
        <v>8.1218274111675121E-2</v>
      </c>
      <c r="AN180">
        <f>VLOOKUP($B180,'Place of Foreign Born'!$B:$AG,16,FALSE)</f>
        <v>19</v>
      </c>
      <c r="AO180">
        <f>VLOOKUP($B180,'Place of Foreign Born'!$B:$AG,17,FALSE)</f>
        <v>0</v>
      </c>
      <c r="AP180">
        <f>VLOOKUP($B180,'Place of Foreign Born'!$B:$AG,18,FALSE)</f>
        <v>19</v>
      </c>
      <c r="AQ180">
        <f>VLOOKUP($B180,'Place of Foreign Born'!$B:$AG,19,FALSE)</f>
        <v>0</v>
      </c>
      <c r="AR180">
        <f>VLOOKUP($B180,'Place of Foreign Born'!$B:$AG,20,FALSE)</f>
        <v>0</v>
      </c>
      <c r="AS180">
        <f>VLOOKUP($B180,'Place of Foreign Born'!$B:$AG,21,FALSE)</f>
        <v>0</v>
      </c>
      <c r="AT180">
        <f>VLOOKUP($B180,'Place of Foreign Born'!$B:$AG,22,FALSE)</f>
        <v>0</v>
      </c>
      <c r="AU180" s="1">
        <f t="shared" si="33"/>
        <v>4.8223350253807105E-2</v>
      </c>
      <c r="AV180">
        <f>VLOOKUP($B180,'Place of Foreign Born'!$B:$AG,23,FALSE)</f>
        <v>0</v>
      </c>
      <c r="AW180">
        <f>VLOOKUP($B180,'Place of Foreign Born'!$B:$AG,24,FALSE)</f>
        <v>0</v>
      </c>
      <c r="AX180">
        <f>VLOOKUP($B180,'Place of Foreign Born'!$B:$AG,25,FALSE)</f>
        <v>0</v>
      </c>
      <c r="AY180">
        <f>VLOOKUP($B180,'Place of Foreign Born'!$B:$AG,26,FALSE)</f>
        <v>0</v>
      </c>
      <c r="AZ180" s="1">
        <f t="shared" si="34"/>
        <v>0</v>
      </c>
      <c r="BA180">
        <f>VLOOKUP($B180,'Place of Foreign Born'!$B:$AG,27,FALSE)</f>
        <v>205</v>
      </c>
      <c r="BB180">
        <f>VLOOKUP($B180,'Place of Foreign Born'!$B:$AG,28,FALSE)</f>
        <v>195</v>
      </c>
      <c r="BC180">
        <f>VLOOKUP($B180,'Place of Foreign Born'!$B:$AG,29,FALSE)</f>
        <v>13</v>
      </c>
      <c r="BD180">
        <f>VLOOKUP($B180,'Place of Foreign Born'!$B:$AG,30,FALSE)</f>
        <v>143</v>
      </c>
      <c r="BE180">
        <f>VLOOKUP($B180,'Place of Foreign Born'!$B:$AG,31,FALSE)</f>
        <v>39</v>
      </c>
      <c r="BF180">
        <f>VLOOKUP($B180,'Place of Foreign Born'!$B:$AG,32,FALSE)</f>
        <v>10</v>
      </c>
      <c r="BG180" s="1">
        <f t="shared" si="35"/>
        <v>0.52030456852791873</v>
      </c>
    </row>
    <row r="181" spans="1:59" x14ac:dyDescent="0.25">
      <c r="A181" t="str">
        <f>VLOOKUP(B181,'List of ZIP Codes'!$A:$C,2,FALSE)</f>
        <v>Suffolk</v>
      </c>
      <c r="B181">
        <v>11980</v>
      </c>
      <c r="C181">
        <f>VLOOKUP(B181,'Total Population'!$B:$D,3,FALSE)</f>
        <v>4856</v>
      </c>
      <c r="D181" s="1">
        <f>VLOOKUP(B181,Race!$B:$Q,5,FALSE)</f>
        <v>0.85358319604612853</v>
      </c>
      <c r="E181" s="1">
        <f>VLOOKUP(B181,Race!$B:$Q,7,FALSE)</f>
        <v>7.2281713344316309E-2</v>
      </c>
      <c r="F181" s="1">
        <f>VLOOKUP(B181,Race!$B:$Q,9,FALSE)</f>
        <v>1.029654036243822E-3</v>
      </c>
      <c r="G181" s="1">
        <f>VLOOKUP(B181,Race!$B:$Q,11,FALSE)</f>
        <v>5.14827018121911E-3</v>
      </c>
      <c r="H181" s="1">
        <f>VLOOKUP(B181,Race!$B:$Q,13,FALSE)</f>
        <v>0</v>
      </c>
      <c r="I181" s="1">
        <f>VLOOKUP(B181,Race!$B:$Q,16,FALSE)</f>
        <v>6.7957166392092261E-2</v>
      </c>
      <c r="J181" s="27">
        <f>VLOOKUP(B181,Ethnicity!$B:$H,5,FALSE)</f>
        <v>0.89682866556836904</v>
      </c>
      <c r="K181" s="1">
        <f>VLOOKUP(B181,Ethnicity!$B:$H,7,FALSE)</f>
        <v>0.10317133443163097</v>
      </c>
      <c r="L181" s="44">
        <f>VLOOKUP($B181,'Median Age'!$B:$F,3,FALSE)</f>
        <v>40.4</v>
      </c>
      <c r="M181" s="44">
        <f>VLOOKUP($B181,'Median Age'!$B:$F,4,FALSE)</f>
        <v>39.1</v>
      </c>
      <c r="N181" s="44">
        <f>VLOOKUP($B181,'Median Age'!$B:$F,5,FALSE)</f>
        <v>43.8</v>
      </c>
      <c r="O181" s="1">
        <f>VLOOKUP($B181,Education!$B:$F,3,FALSE)</f>
        <v>0.90700000000000003</v>
      </c>
      <c r="P181" s="1">
        <f>VLOOKUP($B181,Education!$B:$F,4,FALSE)</f>
        <v>9.2999999999999972E-2</v>
      </c>
      <c r="Q181" s="1">
        <f>(VLOOKUP(B181,Language!$B:$E,4,FALSE)/VLOOKUP(B181,Language!$B:$E,3,FALSE))</f>
        <v>0.88291830493665358</v>
      </c>
      <c r="R181" t="str">
        <f>VLOOKUP(B181,Language!$AT:$AV,3,FALSE)</f>
        <v>Spanish or Spanish Creole</v>
      </c>
      <c r="S181" s="27">
        <f t="shared" si="30"/>
        <v>0.11708169506334642</v>
      </c>
      <c r="T181" s="33">
        <f>VLOOKUP(B181,Employment!$B:$E,4,FALSE)</f>
        <v>4.4000000000000004E-2</v>
      </c>
      <c r="U181" s="33">
        <f>VLOOKUP(B181,Poverty!$B:$E,4,FALSE)</f>
        <v>0.111</v>
      </c>
      <c r="V181" s="33">
        <f>VLOOKUP(B181,'Public Assistance'!$B:$F,5,FALSE)</f>
        <v>3.5956580732700139E-2</v>
      </c>
      <c r="W181" s="21">
        <f>VLOOKUP(B181,'Median Income'!$B:$E,4,FALSE)</f>
        <v>93029</v>
      </c>
      <c r="X181" s="1">
        <f>VLOOKUP(B181,'Foreign Born'!$A:$E,5,FALSE)</f>
        <v>7.4752883031301481E-2</v>
      </c>
      <c r="Y181">
        <f>VLOOKUP($B181,'Place of Foreign Born'!$B:$AG,3,FALSE)</f>
        <v>363</v>
      </c>
      <c r="Z181">
        <f>VLOOKUP($B181,'Place of Foreign Born'!$B:$AG,4,FALSE)</f>
        <v>29</v>
      </c>
      <c r="AA181">
        <f>VLOOKUP($B181,'Place of Foreign Born'!$B:$AG,5,FALSE)</f>
        <v>4</v>
      </c>
      <c r="AB181">
        <f>VLOOKUP($B181,'Place of Foreign Born'!$B:$AG,6,FALSE)</f>
        <v>9</v>
      </c>
      <c r="AC181">
        <f>VLOOKUP($B181,'Place of Foreign Born'!$B:$AG,7,FALSE)</f>
        <v>5</v>
      </c>
      <c r="AD181">
        <f>VLOOKUP($B181,'Place of Foreign Born'!$B:$AG,8,FALSE)</f>
        <v>11</v>
      </c>
      <c r="AE181">
        <f>VLOOKUP($B181,'Place of Foreign Born'!$B:$AG,9,FALSE)</f>
        <v>0</v>
      </c>
      <c r="AF181" s="1">
        <f t="shared" si="31"/>
        <v>7.9889807162534437E-2</v>
      </c>
      <c r="AG181">
        <f>VLOOKUP($B181,'Place of Foreign Born'!$B:$AG,10,FALSE)</f>
        <v>42</v>
      </c>
      <c r="AH181">
        <f>VLOOKUP($B181,'Place of Foreign Born'!$B:$AG,11,FALSE)</f>
        <v>0</v>
      </c>
      <c r="AI181">
        <f>VLOOKUP($B181,'Place of Foreign Born'!$B:$AG,12,FALSE)</f>
        <v>6</v>
      </c>
      <c r="AJ181">
        <f>VLOOKUP($B181,'Place of Foreign Born'!$B:$AG,13,FALSE)</f>
        <v>14</v>
      </c>
      <c r="AK181">
        <f>VLOOKUP($B181,'Place of Foreign Born'!$B:$AG,14,FALSE)</f>
        <v>22</v>
      </c>
      <c r="AL181">
        <f>VLOOKUP($B181,'Place of Foreign Born'!$B:$AG,15,FALSE)</f>
        <v>0</v>
      </c>
      <c r="AM181" s="1">
        <f t="shared" si="32"/>
        <v>0.11570247933884298</v>
      </c>
      <c r="AN181">
        <f>VLOOKUP($B181,'Place of Foreign Born'!$B:$AG,16,FALSE)</f>
        <v>0</v>
      </c>
      <c r="AO181">
        <f>VLOOKUP($B181,'Place of Foreign Born'!$B:$AG,17,FALSE)</f>
        <v>0</v>
      </c>
      <c r="AP181">
        <f>VLOOKUP($B181,'Place of Foreign Born'!$B:$AG,18,FALSE)</f>
        <v>0</v>
      </c>
      <c r="AQ181">
        <f>VLOOKUP($B181,'Place of Foreign Born'!$B:$AG,19,FALSE)</f>
        <v>0</v>
      </c>
      <c r="AR181">
        <f>VLOOKUP($B181,'Place of Foreign Born'!$B:$AG,20,FALSE)</f>
        <v>0</v>
      </c>
      <c r="AS181">
        <f>VLOOKUP($B181,'Place of Foreign Born'!$B:$AG,21,FALSE)</f>
        <v>0</v>
      </c>
      <c r="AT181">
        <f>VLOOKUP($B181,'Place of Foreign Born'!$B:$AG,22,FALSE)</f>
        <v>0</v>
      </c>
      <c r="AU181" s="1">
        <f t="shared" si="33"/>
        <v>0</v>
      </c>
      <c r="AV181">
        <f>VLOOKUP($B181,'Place of Foreign Born'!$B:$AG,23,FALSE)</f>
        <v>5</v>
      </c>
      <c r="AW181">
        <f>VLOOKUP($B181,'Place of Foreign Born'!$B:$AG,24,FALSE)</f>
        <v>5</v>
      </c>
      <c r="AX181">
        <f>VLOOKUP($B181,'Place of Foreign Born'!$B:$AG,25,FALSE)</f>
        <v>0</v>
      </c>
      <c r="AY181">
        <f>VLOOKUP($B181,'Place of Foreign Born'!$B:$AG,26,FALSE)</f>
        <v>0</v>
      </c>
      <c r="AZ181" s="1">
        <f t="shared" si="34"/>
        <v>1.3774104683195593E-2</v>
      </c>
      <c r="BA181">
        <f>VLOOKUP($B181,'Place of Foreign Born'!$B:$AG,27,FALSE)</f>
        <v>287</v>
      </c>
      <c r="BB181">
        <f>VLOOKUP($B181,'Place of Foreign Born'!$B:$AG,28,FALSE)</f>
        <v>282</v>
      </c>
      <c r="BC181">
        <f>VLOOKUP($B181,'Place of Foreign Born'!$B:$AG,29,FALSE)</f>
        <v>43</v>
      </c>
      <c r="BD181">
        <f>VLOOKUP($B181,'Place of Foreign Born'!$B:$AG,30,FALSE)</f>
        <v>180</v>
      </c>
      <c r="BE181">
        <f>VLOOKUP($B181,'Place of Foreign Born'!$B:$AG,31,FALSE)</f>
        <v>59</v>
      </c>
      <c r="BF181">
        <f>VLOOKUP($B181,'Place of Foreign Born'!$B:$AG,32,FALSE)</f>
        <v>5</v>
      </c>
      <c r="BG181" s="1">
        <f t="shared" si="35"/>
        <v>0.79063360881542699</v>
      </c>
    </row>
  </sheetData>
  <sheetProtection selectLockedCells="1" sort="0" autoFilter="0"/>
  <protectedRanges>
    <protectedRange sqref="A2:BG3 A6:BG181" name="ZIP Code"/>
  </protectedRanges>
  <autoFilter ref="A2:BG181">
    <sortState ref="A3:BG178">
      <sortCondition ref="B2:B178"/>
    </sortState>
  </autoFilter>
  <mergeCells count="6">
    <mergeCell ref="Z1:BG1"/>
    <mergeCell ref="D1:I1"/>
    <mergeCell ref="J1:K1"/>
    <mergeCell ref="L1:N1"/>
    <mergeCell ref="O1:P1"/>
    <mergeCell ref="Q1:S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activeCell="E169" sqref="E169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61.42578125" bestFit="1" customWidth="1"/>
    <col min="5" max="5" width="82.7109375" bestFit="1" customWidth="1"/>
  </cols>
  <sheetData>
    <row r="1" spans="1:5" x14ac:dyDescent="0.25">
      <c r="A1" t="s">
        <v>4</v>
      </c>
      <c r="B1" t="s">
        <v>5</v>
      </c>
      <c r="C1" t="s">
        <v>6</v>
      </c>
      <c r="D1" t="s">
        <v>530</v>
      </c>
      <c r="E1" t="s">
        <v>412</v>
      </c>
    </row>
    <row r="2" spans="1:5" x14ac:dyDescent="0.25">
      <c r="A2" t="s">
        <v>8</v>
      </c>
      <c r="B2">
        <v>6390</v>
      </c>
      <c r="C2" t="s">
        <v>9</v>
      </c>
      <c r="D2">
        <v>296</v>
      </c>
      <c r="E2" s="1">
        <v>6.9999999999999993E-3</v>
      </c>
    </row>
    <row r="3" spans="1:5" x14ac:dyDescent="0.25">
      <c r="A3" t="s">
        <v>10</v>
      </c>
      <c r="B3">
        <v>11001</v>
      </c>
      <c r="C3" t="s">
        <v>11</v>
      </c>
      <c r="D3">
        <v>27055</v>
      </c>
      <c r="E3" s="1">
        <v>3.1E-2</v>
      </c>
    </row>
    <row r="4" spans="1:5" x14ac:dyDescent="0.25">
      <c r="A4" t="s">
        <v>12</v>
      </c>
      <c r="B4">
        <v>11003</v>
      </c>
      <c r="C4" t="s">
        <v>13</v>
      </c>
      <c r="D4">
        <v>44878</v>
      </c>
      <c r="E4" s="1">
        <v>0.08</v>
      </c>
    </row>
    <row r="5" spans="1:5" x14ac:dyDescent="0.25">
      <c r="A5" t="s">
        <v>14</v>
      </c>
      <c r="B5">
        <v>11010</v>
      </c>
      <c r="C5" t="s">
        <v>15</v>
      </c>
      <c r="D5">
        <v>24931</v>
      </c>
      <c r="E5" s="1">
        <v>4.5999999999999999E-2</v>
      </c>
    </row>
    <row r="6" spans="1:5" x14ac:dyDescent="0.25">
      <c r="A6" t="s">
        <v>16</v>
      </c>
      <c r="B6">
        <v>11020</v>
      </c>
      <c r="C6" t="s">
        <v>17</v>
      </c>
      <c r="D6">
        <v>6120</v>
      </c>
      <c r="E6" s="1">
        <v>4.9000000000000002E-2</v>
      </c>
    </row>
    <row r="7" spans="1:5" x14ac:dyDescent="0.25">
      <c r="A7" t="s">
        <v>18</v>
      </c>
      <c r="B7">
        <v>11021</v>
      </c>
      <c r="C7" t="s">
        <v>19</v>
      </c>
      <c r="D7">
        <v>17262</v>
      </c>
      <c r="E7" s="1">
        <v>4.7E-2</v>
      </c>
    </row>
    <row r="8" spans="1:5" x14ac:dyDescent="0.25">
      <c r="A8" t="s">
        <v>20</v>
      </c>
      <c r="B8">
        <v>11023</v>
      </c>
      <c r="C8" t="s">
        <v>21</v>
      </c>
      <c r="D8">
        <v>9949</v>
      </c>
      <c r="E8" s="1">
        <v>5.7999999999999996E-2</v>
      </c>
    </row>
    <row r="9" spans="1:5" x14ac:dyDescent="0.25">
      <c r="A9" t="s">
        <v>22</v>
      </c>
      <c r="B9">
        <v>11024</v>
      </c>
      <c r="C9" t="s">
        <v>23</v>
      </c>
      <c r="D9">
        <v>7128</v>
      </c>
      <c r="E9" s="1">
        <v>8.199999999999999E-2</v>
      </c>
    </row>
    <row r="10" spans="1:5" x14ac:dyDescent="0.25">
      <c r="A10" t="s">
        <v>24</v>
      </c>
      <c r="B10">
        <v>11030</v>
      </c>
      <c r="C10" t="s">
        <v>25</v>
      </c>
      <c r="D10">
        <v>16993</v>
      </c>
      <c r="E10" s="1">
        <v>3.7000000000000005E-2</v>
      </c>
    </row>
    <row r="11" spans="1:5" x14ac:dyDescent="0.25">
      <c r="A11" t="s">
        <v>26</v>
      </c>
      <c r="B11">
        <v>11040</v>
      </c>
      <c r="C11" t="s">
        <v>27</v>
      </c>
      <c r="D11">
        <v>40731</v>
      </c>
      <c r="E11" s="1">
        <v>4.0999999999999995E-2</v>
      </c>
    </row>
    <row r="12" spans="1:5" x14ac:dyDescent="0.25">
      <c r="A12" t="s">
        <v>28</v>
      </c>
      <c r="B12">
        <v>11042</v>
      </c>
      <c r="C12" t="s">
        <v>29</v>
      </c>
      <c r="D12">
        <v>0</v>
      </c>
      <c r="E12" s="1" t="e">
        <v>#VALUE!</v>
      </c>
    </row>
    <row r="13" spans="1:5" x14ac:dyDescent="0.25">
      <c r="A13" t="s">
        <v>30</v>
      </c>
      <c r="B13">
        <v>11050</v>
      </c>
      <c r="C13" t="s">
        <v>31</v>
      </c>
      <c r="D13">
        <v>30374</v>
      </c>
      <c r="E13" s="1">
        <v>4.4000000000000004E-2</v>
      </c>
    </row>
    <row r="14" spans="1:5" x14ac:dyDescent="0.25">
      <c r="A14" t="s">
        <v>32</v>
      </c>
      <c r="B14">
        <v>11096</v>
      </c>
      <c r="C14" t="s">
        <v>33</v>
      </c>
      <c r="D14">
        <v>7854</v>
      </c>
      <c r="E14" s="1">
        <v>0.17399999999999999</v>
      </c>
    </row>
    <row r="15" spans="1:5" x14ac:dyDescent="0.25">
      <c r="A15" t="s">
        <v>34</v>
      </c>
      <c r="B15">
        <v>11501</v>
      </c>
      <c r="C15" t="s">
        <v>35</v>
      </c>
      <c r="D15">
        <v>19155</v>
      </c>
      <c r="E15" s="1">
        <v>5.5999999999999994E-2</v>
      </c>
    </row>
    <row r="16" spans="1:5" x14ac:dyDescent="0.25">
      <c r="A16" t="s">
        <v>36</v>
      </c>
      <c r="B16">
        <v>11507</v>
      </c>
      <c r="C16" t="s">
        <v>37</v>
      </c>
      <c r="D16">
        <v>7224</v>
      </c>
      <c r="E16" s="1">
        <v>2.7999999999999997E-2</v>
      </c>
    </row>
    <row r="17" spans="1:5" x14ac:dyDescent="0.25">
      <c r="A17" t="s">
        <v>38</v>
      </c>
      <c r="B17">
        <v>11509</v>
      </c>
      <c r="C17" t="s">
        <v>39</v>
      </c>
      <c r="D17">
        <v>2232</v>
      </c>
      <c r="E17" s="1">
        <v>2.7999999999999997E-2</v>
      </c>
    </row>
    <row r="18" spans="1:5" x14ac:dyDescent="0.25">
      <c r="A18" t="s">
        <v>40</v>
      </c>
      <c r="B18">
        <v>11510</v>
      </c>
      <c r="C18" t="s">
        <v>41</v>
      </c>
      <c r="D18">
        <v>33370</v>
      </c>
      <c r="E18" s="1">
        <v>7.2999999999999995E-2</v>
      </c>
    </row>
    <row r="19" spans="1:5" x14ac:dyDescent="0.25">
      <c r="A19" t="s">
        <v>42</v>
      </c>
      <c r="B19">
        <v>11514</v>
      </c>
      <c r="C19" t="s">
        <v>43</v>
      </c>
      <c r="D19">
        <v>5197</v>
      </c>
      <c r="E19" s="1">
        <v>8.4000000000000005E-2</v>
      </c>
    </row>
    <row r="20" spans="1:5" x14ac:dyDescent="0.25">
      <c r="A20" t="s">
        <v>44</v>
      </c>
      <c r="B20">
        <v>11516</v>
      </c>
      <c r="C20" t="s">
        <v>45</v>
      </c>
      <c r="D20">
        <v>7507</v>
      </c>
      <c r="E20" s="1">
        <v>5.7999999999999996E-2</v>
      </c>
    </row>
    <row r="21" spans="1:5" x14ac:dyDescent="0.25">
      <c r="A21" t="s">
        <v>46</v>
      </c>
      <c r="B21">
        <v>11518</v>
      </c>
      <c r="C21" t="s">
        <v>47</v>
      </c>
      <c r="D21">
        <v>10065</v>
      </c>
      <c r="E21" s="1">
        <v>3.4000000000000002E-2</v>
      </c>
    </row>
    <row r="22" spans="1:5" x14ac:dyDescent="0.25">
      <c r="A22" t="s">
        <v>48</v>
      </c>
      <c r="B22">
        <v>11520</v>
      </c>
      <c r="C22" t="s">
        <v>49</v>
      </c>
      <c r="D22">
        <v>43003</v>
      </c>
      <c r="E22" s="1">
        <v>0.14800000000000002</v>
      </c>
    </row>
    <row r="23" spans="1:5" x14ac:dyDescent="0.25">
      <c r="A23" t="s">
        <v>50</v>
      </c>
      <c r="B23">
        <v>11530</v>
      </c>
      <c r="C23" t="s">
        <v>51</v>
      </c>
      <c r="D23">
        <v>27098</v>
      </c>
      <c r="E23" s="1">
        <v>0.04</v>
      </c>
    </row>
    <row r="24" spans="1:5" x14ac:dyDescent="0.25">
      <c r="A24" t="s">
        <v>52</v>
      </c>
      <c r="B24">
        <v>11542</v>
      </c>
      <c r="C24" t="s">
        <v>53</v>
      </c>
      <c r="D24">
        <v>26996</v>
      </c>
      <c r="E24" s="1">
        <v>0.14599999999999999</v>
      </c>
    </row>
    <row r="25" spans="1:5" x14ac:dyDescent="0.25">
      <c r="A25" t="s">
        <v>54</v>
      </c>
      <c r="B25">
        <v>11545</v>
      </c>
      <c r="C25" t="s">
        <v>55</v>
      </c>
      <c r="D25">
        <v>12653</v>
      </c>
      <c r="E25" s="1">
        <v>2.1000000000000001E-2</v>
      </c>
    </row>
    <row r="26" spans="1:5" x14ac:dyDescent="0.25">
      <c r="A26" t="s">
        <v>56</v>
      </c>
      <c r="B26">
        <v>11547</v>
      </c>
      <c r="C26" t="s">
        <v>57</v>
      </c>
      <c r="D26">
        <v>797</v>
      </c>
      <c r="E26" s="1">
        <v>9.4E-2</v>
      </c>
    </row>
    <row r="27" spans="1:5" x14ac:dyDescent="0.25">
      <c r="A27" t="s">
        <v>58</v>
      </c>
      <c r="B27">
        <v>11548</v>
      </c>
      <c r="C27" t="s">
        <v>59</v>
      </c>
      <c r="D27">
        <v>981</v>
      </c>
      <c r="E27" s="1">
        <v>4.8000000000000001E-2</v>
      </c>
    </row>
    <row r="28" spans="1:5" x14ac:dyDescent="0.25">
      <c r="A28" t="s">
        <v>60</v>
      </c>
      <c r="B28">
        <v>11549</v>
      </c>
      <c r="C28" t="s">
        <v>61</v>
      </c>
      <c r="D28">
        <v>0</v>
      </c>
      <c r="E28" s="1" t="e">
        <v>#VALUE!</v>
      </c>
    </row>
    <row r="29" spans="1:5" x14ac:dyDescent="0.25">
      <c r="A29" t="s">
        <v>62</v>
      </c>
      <c r="B29">
        <v>11550</v>
      </c>
      <c r="C29" t="s">
        <v>63</v>
      </c>
      <c r="D29">
        <v>56020</v>
      </c>
      <c r="E29" s="1">
        <v>0.20699999999999999</v>
      </c>
    </row>
    <row r="30" spans="1:5" x14ac:dyDescent="0.25">
      <c r="A30" t="s">
        <v>64</v>
      </c>
      <c r="B30">
        <v>11552</v>
      </c>
      <c r="C30" t="s">
        <v>65</v>
      </c>
      <c r="D30">
        <v>22905</v>
      </c>
      <c r="E30" s="1">
        <v>5.4000000000000006E-2</v>
      </c>
    </row>
    <row r="31" spans="1:5" x14ac:dyDescent="0.25">
      <c r="A31" t="s">
        <v>66</v>
      </c>
      <c r="B31">
        <v>11553</v>
      </c>
      <c r="C31" t="s">
        <v>67</v>
      </c>
      <c r="D31">
        <v>24212</v>
      </c>
      <c r="E31" s="1">
        <v>0.113</v>
      </c>
    </row>
    <row r="32" spans="1:5" x14ac:dyDescent="0.25">
      <c r="A32" t="s">
        <v>68</v>
      </c>
      <c r="B32">
        <v>11554</v>
      </c>
      <c r="C32" t="s">
        <v>69</v>
      </c>
      <c r="D32">
        <v>35607</v>
      </c>
      <c r="E32" s="1">
        <v>4.4999999999999998E-2</v>
      </c>
    </row>
    <row r="33" spans="1:5" x14ac:dyDescent="0.25">
      <c r="A33" t="s">
        <v>70</v>
      </c>
      <c r="B33">
        <v>11556</v>
      </c>
      <c r="C33" t="s">
        <v>71</v>
      </c>
      <c r="D33">
        <v>0</v>
      </c>
      <c r="E33" s="1" t="e">
        <v>#VALUE!</v>
      </c>
    </row>
    <row r="34" spans="1:5" x14ac:dyDescent="0.25">
      <c r="A34" t="s">
        <v>72</v>
      </c>
      <c r="B34">
        <v>11557</v>
      </c>
      <c r="C34" t="s">
        <v>73</v>
      </c>
      <c r="D34">
        <v>7363</v>
      </c>
      <c r="E34" s="1">
        <v>5.2000000000000005E-2</v>
      </c>
    </row>
    <row r="35" spans="1:5" x14ac:dyDescent="0.25">
      <c r="A35" t="s">
        <v>74</v>
      </c>
      <c r="B35">
        <v>11558</v>
      </c>
      <c r="C35" t="s">
        <v>75</v>
      </c>
      <c r="D35">
        <v>8493</v>
      </c>
      <c r="E35" s="1">
        <v>0.11</v>
      </c>
    </row>
    <row r="36" spans="1:5" x14ac:dyDescent="0.25">
      <c r="A36" t="s">
        <v>76</v>
      </c>
      <c r="B36">
        <v>11559</v>
      </c>
      <c r="C36" t="s">
        <v>77</v>
      </c>
      <c r="D36">
        <v>8402</v>
      </c>
      <c r="E36" s="1">
        <v>4.2999999999999997E-2</v>
      </c>
    </row>
    <row r="37" spans="1:5" x14ac:dyDescent="0.25">
      <c r="A37" t="s">
        <v>78</v>
      </c>
      <c r="B37">
        <v>11560</v>
      </c>
      <c r="C37" t="s">
        <v>79</v>
      </c>
      <c r="D37">
        <v>6334</v>
      </c>
      <c r="E37" s="1">
        <v>0.03</v>
      </c>
    </row>
    <row r="38" spans="1:5" x14ac:dyDescent="0.25">
      <c r="A38" t="s">
        <v>80</v>
      </c>
      <c r="B38">
        <v>11561</v>
      </c>
      <c r="C38" t="s">
        <v>81</v>
      </c>
      <c r="D38">
        <v>36482</v>
      </c>
      <c r="E38" s="1">
        <v>0.08</v>
      </c>
    </row>
    <row r="39" spans="1:5" x14ac:dyDescent="0.25">
      <c r="A39" t="s">
        <v>82</v>
      </c>
      <c r="B39">
        <v>11563</v>
      </c>
      <c r="C39" t="s">
        <v>83</v>
      </c>
      <c r="D39">
        <v>22847</v>
      </c>
      <c r="E39" s="1">
        <v>5.5999999999999994E-2</v>
      </c>
    </row>
    <row r="40" spans="1:5" x14ac:dyDescent="0.25">
      <c r="A40" t="s">
        <v>84</v>
      </c>
      <c r="B40">
        <v>11565</v>
      </c>
      <c r="C40" t="s">
        <v>85</v>
      </c>
      <c r="D40">
        <v>8820</v>
      </c>
      <c r="E40" s="1">
        <v>1.1000000000000001E-2</v>
      </c>
    </row>
    <row r="41" spans="1:5" x14ac:dyDescent="0.25">
      <c r="A41" t="s">
        <v>86</v>
      </c>
      <c r="B41">
        <v>11566</v>
      </c>
      <c r="C41" t="s">
        <v>87</v>
      </c>
      <c r="D41">
        <v>33766</v>
      </c>
      <c r="E41" s="1">
        <v>2.7000000000000003E-2</v>
      </c>
    </row>
    <row r="42" spans="1:5" x14ac:dyDescent="0.25">
      <c r="A42" t="s">
        <v>88</v>
      </c>
      <c r="B42">
        <v>11568</v>
      </c>
      <c r="C42" t="s">
        <v>89</v>
      </c>
      <c r="D42">
        <v>2962</v>
      </c>
      <c r="E42" s="1">
        <v>2.7000000000000003E-2</v>
      </c>
    </row>
    <row r="43" spans="1:5" x14ac:dyDescent="0.25">
      <c r="A43" t="s">
        <v>90</v>
      </c>
      <c r="B43">
        <v>11569</v>
      </c>
      <c r="C43" t="s">
        <v>91</v>
      </c>
      <c r="D43">
        <v>1278</v>
      </c>
      <c r="E43" s="1">
        <v>0</v>
      </c>
    </row>
    <row r="44" spans="1:5" x14ac:dyDescent="0.25">
      <c r="A44" t="s">
        <v>92</v>
      </c>
      <c r="B44">
        <v>11570</v>
      </c>
      <c r="C44" t="s">
        <v>93</v>
      </c>
      <c r="D44">
        <v>27615</v>
      </c>
      <c r="E44" s="1">
        <v>0.06</v>
      </c>
    </row>
    <row r="45" spans="1:5" x14ac:dyDescent="0.25">
      <c r="A45" t="s">
        <v>94</v>
      </c>
      <c r="B45">
        <v>11572</v>
      </c>
      <c r="C45" t="s">
        <v>95</v>
      </c>
      <c r="D45">
        <v>28784</v>
      </c>
      <c r="E45" s="1">
        <v>3.9E-2</v>
      </c>
    </row>
    <row r="46" spans="1:5" x14ac:dyDescent="0.25">
      <c r="A46" t="s">
        <v>96</v>
      </c>
      <c r="B46">
        <v>11575</v>
      </c>
      <c r="C46" t="s">
        <v>97</v>
      </c>
      <c r="D46">
        <v>16523</v>
      </c>
      <c r="E46" s="1">
        <v>0.17499999999999999</v>
      </c>
    </row>
    <row r="47" spans="1:5" x14ac:dyDescent="0.25">
      <c r="A47" t="s">
        <v>98</v>
      </c>
      <c r="B47">
        <v>11576</v>
      </c>
      <c r="C47" t="s">
        <v>99</v>
      </c>
      <c r="D47">
        <v>12325</v>
      </c>
      <c r="E47" s="1">
        <v>4.0999999999999995E-2</v>
      </c>
    </row>
    <row r="48" spans="1:5" x14ac:dyDescent="0.25">
      <c r="A48" t="s">
        <v>100</v>
      </c>
      <c r="B48">
        <v>11577</v>
      </c>
      <c r="C48" t="s">
        <v>101</v>
      </c>
      <c r="D48">
        <v>12518</v>
      </c>
      <c r="E48" s="1">
        <v>4.4999999999999998E-2</v>
      </c>
    </row>
    <row r="49" spans="1:5" x14ac:dyDescent="0.25">
      <c r="A49" t="s">
        <v>102</v>
      </c>
      <c r="B49">
        <v>11579</v>
      </c>
      <c r="C49" t="s">
        <v>103</v>
      </c>
      <c r="D49">
        <v>5289</v>
      </c>
      <c r="E49" s="1">
        <v>2.6000000000000002E-2</v>
      </c>
    </row>
    <row r="50" spans="1:5" x14ac:dyDescent="0.25">
      <c r="A50" t="s">
        <v>104</v>
      </c>
      <c r="B50">
        <v>11580</v>
      </c>
      <c r="C50" t="s">
        <v>105</v>
      </c>
      <c r="D50">
        <v>41404</v>
      </c>
      <c r="E50" s="1">
        <v>7.2000000000000008E-2</v>
      </c>
    </row>
    <row r="51" spans="1:5" x14ac:dyDescent="0.25">
      <c r="A51" t="s">
        <v>106</v>
      </c>
      <c r="B51">
        <v>11581</v>
      </c>
      <c r="C51" t="s">
        <v>107</v>
      </c>
      <c r="D51">
        <v>20939</v>
      </c>
      <c r="E51" s="1">
        <v>0.08</v>
      </c>
    </row>
    <row r="52" spans="1:5" x14ac:dyDescent="0.25">
      <c r="A52" t="s">
        <v>108</v>
      </c>
      <c r="B52">
        <v>11590</v>
      </c>
      <c r="C52" t="s">
        <v>109</v>
      </c>
      <c r="D52">
        <v>45700</v>
      </c>
      <c r="E52" s="1">
        <v>8.4000000000000005E-2</v>
      </c>
    </row>
    <row r="53" spans="1:5" x14ac:dyDescent="0.25">
      <c r="A53" t="s">
        <v>110</v>
      </c>
      <c r="B53">
        <v>11596</v>
      </c>
      <c r="C53" t="s">
        <v>111</v>
      </c>
      <c r="D53">
        <v>10638</v>
      </c>
      <c r="E53" s="1">
        <v>3.2000000000000001E-2</v>
      </c>
    </row>
    <row r="54" spans="1:5" x14ac:dyDescent="0.25">
      <c r="A54" t="s">
        <v>112</v>
      </c>
      <c r="B54">
        <v>11598</v>
      </c>
      <c r="C54" t="s">
        <v>113</v>
      </c>
      <c r="D54">
        <v>12499</v>
      </c>
      <c r="E54" s="1">
        <v>7.9000000000000001E-2</v>
      </c>
    </row>
    <row r="55" spans="1:5" x14ac:dyDescent="0.25">
      <c r="A55" t="s">
        <v>114</v>
      </c>
      <c r="B55">
        <v>11701</v>
      </c>
      <c r="C55" t="s">
        <v>115</v>
      </c>
      <c r="D55">
        <v>26743</v>
      </c>
      <c r="E55" s="1">
        <v>9.5000000000000001E-2</v>
      </c>
    </row>
    <row r="56" spans="1:5" x14ac:dyDescent="0.25">
      <c r="A56" t="s">
        <v>116</v>
      </c>
      <c r="B56">
        <v>11702</v>
      </c>
      <c r="C56" t="s">
        <v>117</v>
      </c>
      <c r="D56">
        <v>14466</v>
      </c>
      <c r="E56" s="1">
        <v>3.7999999999999999E-2</v>
      </c>
    </row>
    <row r="57" spans="1:5" x14ac:dyDescent="0.25">
      <c r="A57" t="s">
        <v>118</v>
      </c>
      <c r="B57">
        <v>11703</v>
      </c>
      <c r="C57" t="s">
        <v>119</v>
      </c>
      <c r="D57">
        <v>16144</v>
      </c>
      <c r="E57" s="1">
        <v>4.8000000000000001E-2</v>
      </c>
    </row>
    <row r="58" spans="1:5" x14ac:dyDescent="0.25">
      <c r="A58" t="s">
        <v>120</v>
      </c>
      <c r="B58">
        <v>11704</v>
      </c>
      <c r="C58" t="s">
        <v>121</v>
      </c>
      <c r="D58">
        <v>40127</v>
      </c>
      <c r="E58" s="1">
        <v>6.0999999999999999E-2</v>
      </c>
    </row>
    <row r="59" spans="1:5" x14ac:dyDescent="0.25">
      <c r="A59" t="s">
        <v>122</v>
      </c>
      <c r="B59">
        <v>11705</v>
      </c>
      <c r="C59" t="s">
        <v>123</v>
      </c>
      <c r="D59">
        <v>7571</v>
      </c>
      <c r="E59" s="1">
        <v>6.0999999999999999E-2</v>
      </c>
    </row>
    <row r="60" spans="1:5" x14ac:dyDescent="0.25">
      <c r="A60" t="s">
        <v>124</v>
      </c>
      <c r="B60">
        <v>11706</v>
      </c>
      <c r="C60" t="s">
        <v>125</v>
      </c>
      <c r="D60">
        <v>65569</v>
      </c>
      <c r="E60" s="1">
        <v>7.5999999999999998E-2</v>
      </c>
    </row>
    <row r="61" spans="1:5" x14ac:dyDescent="0.25">
      <c r="A61" t="s">
        <v>126</v>
      </c>
      <c r="B61">
        <v>11709</v>
      </c>
      <c r="C61" t="s">
        <v>127</v>
      </c>
      <c r="D61">
        <v>6724</v>
      </c>
      <c r="E61" s="1">
        <v>4.8000000000000001E-2</v>
      </c>
    </row>
    <row r="62" spans="1:5" x14ac:dyDescent="0.25">
      <c r="A62" t="s">
        <v>128</v>
      </c>
      <c r="B62">
        <v>11710</v>
      </c>
      <c r="C62" t="s">
        <v>129</v>
      </c>
      <c r="D62">
        <v>35005</v>
      </c>
      <c r="E62" s="1">
        <v>3.2000000000000001E-2</v>
      </c>
    </row>
    <row r="63" spans="1:5" x14ac:dyDescent="0.25">
      <c r="A63" t="s">
        <v>130</v>
      </c>
      <c r="B63">
        <v>11713</v>
      </c>
      <c r="C63" t="s">
        <v>131</v>
      </c>
      <c r="D63">
        <v>9529</v>
      </c>
      <c r="E63" s="1">
        <v>0.16899999999999998</v>
      </c>
    </row>
    <row r="64" spans="1:5" x14ac:dyDescent="0.25">
      <c r="A64" t="s">
        <v>132</v>
      </c>
      <c r="B64">
        <v>11714</v>
      </c>
      <c r="C64" t="s">
        <v>133</v>
      </c>
      <c r="D64">
        <v>23297</v>
      </c>
      <c r="E64" s="1">
        <v>2.7999999999999997E-2</v>
      </c>
    </row>
    <row r="65" spans="1:5" x14ac:dyDescent="0.25">
      <c r="A65" t="s">
        <v>134</v>
      </c>
      <c r="B65">
        <v>11715</v>
      </c>
      <c r="C65" t="s">
        <v>135</v>
      </c>
      <c r="D65">
        <v>4335</v>
      </c>
      <c r="E65" s="1">
        <v>0.04</v>
      </c>
    </row>
    <row r="66" spans="1:5" x14ac:dyDescent="0.25">
      <c r="A66" t="s">
        <v>136</v>
      </c>
      <c r="B66">
        <v>11716</v>
      </c>
      <c r="C66" t="s">
        <v>137</v>
      </c>
      <c r="D66">
        <v>11039</v>
      </c>
      <c r="E66" s="1">
        <v>4.9000000000000002E-2</v>
      </c>
    </row>
    <row r="67" spans="1:5" x14ac:dyDescent="0.25">
      <c r="A67" t="s">
        <v>138</v>
      </c>
      <c r="B67">
        <v>11717</v>
      </c>
      <c r="C67" t="s">
        <v>139</v>
      </c>
      <c r="D67">
        <v>58133</v>
      </c>
      <c r="E67" s="1">
        <v>0.107</v>
      </c>
    </row>
    <row r="68" spans="1:5" x14ac:dyDescent="0.25">
      <c r="A68" t="s">
        <v>140</v>
      </c>
      <c r="B68">
        <v>11718</v>
      </c>
      <c r="C68" t="s">
        <v>141</v>
      </c>
      <c r="D68">
        <v>3110</v>
      </c>
      <c r="E68" s="1">
        <v>2.3E-2</v>
      </c>
    </row>
    <row r="69" spans="1:5" x14ac:dyDescent="0.25">
      <c r="A69" t="s">
        <v>142</v>
      </c>
      <c r="B69">
        <v>11719</v>
      </c>
      <c r="C69" t="s">
        <v>143</v>
      </c>
      <c r="D69">
        <v>2944</v>
      </c>
      <c r="E69" s="1">
        <v>9.3000000000000013E-2</v>
      </c>
    </row>
    <row r="70" spans="1:5" x14ac:dyDescent="0.25">
      <c r="A70" t="s">
        <v>144</v>
      </c>
      <c r="B70">
        <v>11720</v>
      </c>
      <c r="C70" t="s">
        <v>145</v>
      </c>
      <c r="D70">
        <v>29177</v>
      </c>
      <c r="E70" s="1">
        <v>5.9000000000000004E-2</v>
      </c>
    </row>
    <row r="71" spans="1:5" x14ac:dyDescent="0.25">
      <c r="A71" t="s">
        <v>146</v>
      </c>
      <c r="B71">
        <v>11721</v>
      </c>
      <c r="C71" t="s">
        <v>147</v>
      </c>
      <c r="D71">
        <v>6482</v>
      </c>
      <c r="E71" s="1">
        <v>2.5000000000000001E-2</v>
      </c>
    </row>
    <row r="72" spans="1:5" x14ac:dyDescent="0.25">
      <c r="A72" t="s">
        <v>148</v>
      </c>
      <c r="B72">
        <v>11722</v>
      </c>
      <c r="C72" t="s">
        <v>149</v>
      </c>
      <c r="D72">
        <v>36699</v>
      </c>
      <c r="E72" s="1">
        <v>0.13400000000000001</v>
      </c>
    </row>
    <row r="73" spans="1:5" x14ac:dyDescent="0.25">
      <c r="A73" t="s">
        <v>150</v>
      </c>
      <c r="B73">
        <v>11724</v>
      </c>
      <c r="C73" t="s">
        <v>151</v>
      </c>
      <c r="D73">
        <v>2783</v>
      </c>
      <c r="E73" s="1">
        <v>2.7000000000000003E-2</v>
      </c>
    </row>
    <row r="74" spans="1:5" x14ac:dyDescent="0.25">
      <c r="A74" t="s">
        <v>152</v>
      </c>
      <c r="B74">
        <v>11725</v>
      </c>
      <c r="C74" t="s">
        <v>153</v>
      </c>
      <c r="D74">
        <v>28135</v>
      </c>
      <c r="E74" s="1">
        <v>3.5000000000000003E-2</v>
      </c>
    </row>
    <row r="75" spans="1:5" x14ac:dyDescent="0.25">
      <c r="A75" t="s">
        <v>154</v>
      </c>
      <c r="B75">
        <v>11726</v>
      </c>
      <c r="C75" t="s">
        <v>155</v>
      </c>
      <c r="D75">
        <v>21008</v>
      </c>
      <c r="E75" s="1">
        <v>7.400000000000001E-2</v>
      </c>
    </row>
    <row r="76" spans="1:5" x14ac:dyDescent="0.25">
      <c r="A76" t="s">
        <v>156</v>
      </c>
      <c r="B76">
        <v>11727</v>
      </c>
      <c r="C76" t="s">
        <v>157</v>
      </c>
      <c r="D76">
        <v>29842</v>
      </c>
      <c r="E76" s="1">
        <v>7.0000000000000007E-2</v>
      </c>
    </row>
    <row r="77" spans="1:5" x14ac:dyDescent="0.25">
      <c r="A77" t="s">
        <v>158</v>
      </c>
      <c r="B77">
        <v>11729</v>
      </c>
      <c r="C77" t="s">
        <v>159</v>
      </c>
      <c r="D77">
        <v>27369</v>
      </c>
      <c r="E77" s="1">
        <v>5.5999999999999994E-2</v>
      </c>
    </row>
    <row r="78" spans="1:5" x14ac:dyDescent="0.25">
      <c r="A78" t="s">
        <v>160</v>
      </c>
      <c r="B78">
        <v>11730</v>
      </c>
      <c r="C78" t="s">
        <v>161</v>
      </c>
      <c r="D78">
        <v>13996</v>
      </c>
      <c r="E78" s="1">
        <v>0.05</v>
      </c>
    </row>
    <row r="79" spans="1:5" x14ac:dyDescent="0.25">
      <c r="A79" t="s">
        <v>162</v>
      </c>
      <c r="B79">
        <v>11731</v>
      </c>
      <c r="C79" t="s">
        <v>163</v>
      </c>
      <c r="D79">
        <v>28818</v>
      </c>
      <c r="E79" s="1">
        <v>3.2000000000000001E-2</v>
      </c>
    </row>
    <row r="80" spans="1:5" x14ac:dyDescent="0.25">
      <c r="A80" t="s">
        <v>164</v>
      </c>
      <c r="B80">
        <v>11732</v>
      </c>
      <c r="C80" t="s">
        <v>165</v>
      </c>
      <c r="D80">
        <v>3671</v>
      </c>
      <c r="E80" s="1">
        <v>3.1E-2</v>
      </c>
    </row>
    <row r="81" spans="1:5" x14ac:dyDescent="0.25">
      <c r="A81" t="s">
        <v>166</v>
      </c>
      <c r="B81">
        <v>11733</v>
      </c>
      <c r="C81" t="s">
        <v>167</v>
      </c>
      <c r="D81">
        <v>16393</v>
      </c>
      <c r="E81" s="1">
        <v>3.6000000000000004E-2</v>
      </c>
    </row>
    <row r="82" spans="1:5" x14ac:dyDescent="0.25">
      <c r="A82" t="s">
        <v>168</v>
      </c>
      <c r="B82">
        <v>11735</v>
      </c>
      <c r="C82" t="s">
        <v>169</v>
      </c>
      <c r="D82">
        <v>31826</v>
      </c>
      <c r="E82" s="1">
        <v>3.6000000000000004E-2</v>
      </c>
    </row>
    <row r="83" spans="1:5" x14ac:dyDescent="0.25">
      <c r="A83" t="s">
        <v>170</v>
      </c>
      <c r="B83">
        <v>11738</v>
      </c>
      <c r="C83" t="s">
        <v>171</v>
      </c>
      <c r="D83">
        <v>17553</v>
      </c>
      <c r="E83" s="1">
        <v>5.2999999999999999E-2</v>
      </c>
    </row>
    <row r="84" spans="1:5" x14ac:dyDescent="0.25">
      <c r="A84" t="s">
        <v>172</v>
      </c>
      <c r="B84">
        <v>11739</v>
      </c>
      <c r="C84" t="s">
        <v>173</v>
      </c>
      <c r="D84">
        <v>1421</v>
      </c>
      <c r="E84" s="1">
        <v>3.4000000000000002E-2</v>
      </c>
    </row>
    <row r="85" spans="1:5" x14ac:dyDescent="0.25">
      <c r="A85" t="s">
        <v>174</v>
      </c>
      <c r="B85">
        <v>11740</v>
      </c>
      <c r="C85" t="s">
        <v>175</v>
      </c>
      <c r="D85">
        <v>9497</v>
      </c>
      <c r="E85" s="1">
        <v>3.3000000000000002E-2</v>
      </c>
    </row>
    <row r="86" spans="1:5" x14ac:dyDescent="0.25">
      <c r="A86" t="s">
        <v>176</v>
      </c>
      <c r="B86">
        <v>11741</v>
      </c>
      <c r="C86" t="s">
        <v>177</v>
      </c>
      <c r="D86">
        <v>28495</v>
      </c>
      <c r="E86" s="1">
        <v>2.7999999999999997E-2</v>
      </c>
    </row>
    <row r="87" spans="1:5" x14ac:dyDescent="0.25">
      <c r="A87" t="s">
        <v>178</v>
      </c>
      <c r="B87">
        <v>11742</v>
      </c>
      <c r="C87" t="s">
        <v>179</v>
      </c>
      <c r="D87">
        <v>13214</v>
      </c>
      <c r="E87" s="1">
        <v>5.5E-2</v>
      </c>
    </row>
    <row r="88" spans="1:5" x14ac:dyDescent="0.25">
      <c r="A88" t="s">
        <v>180</v>
      </c>
      <c r="B88">
        <v>11743</v>
      </c>
      <c r="C88" t="s">
        <v>181</v>
      </c>
      <c r="D88">
        <v>43001</v>
      </c>
      <c r="E88" s="1">
        <v>4.8000000000000001E-2</v>
      </c>
    </row>
    <row r="89" spans="1:5" x14ac:dyDescent="0.25">
      <c r="A89" t="s">
        <v>182</v>
      </c>
      <c r="B89">
        <v>11746</v>
      </c>
      <c r="C89" t="s">
        <v>183</v>
      </c>
      <c r="D89">
        <v>67973</v>
      </c>
      <c r="E89" s="1">
        <v>9.5000000000000001E-2</v>
      </c>
    </row>
    <row r="90" spans="1:5" x14ac:dyDescent="0.25">
      <c r="A90" t="s">
        <v>184</v>
      </c>
      <c r="B90">
        <v>11747</v>
      </c>
      <c r="C90" t="s">
        <v>185</v>
      </c>
      <c r="D90">
        <v>19447</v>
      </c>
      <c r="E90" s="1">
        <v>5.0999999999999997E-2</v>
      </c>
    </row>
    <row r="91" spans="1:5" x14ac:dyDescent="0.25">
      <c r="A91" t="s">
        <v>186</v>
      </c>
      <c r="B91">
        <v>11749</v>
      </c>
      <c r="C91" t="s">
        <v>187</v>
      </c>
      <c r="D91">
        <v>3283</v>
      </c>
      <c r="E91" s="1">
        <v>4.5999999999999999E-2</v>
      </c>
    </row>
    <row r="92" spans="1:5" x14ac:dyDescent="0.25">
      <c r="A92" t="s">
        <v>188</v>
      </c>
      <c r="B92">
        <v>11751</v>
      </c>
      <c r="C92" t="s">
        <v>189</v>
      </c>
      <c r="D92">
        <v>14679</v>
      </c>
      <c r="E92" s="1">
        <v>2.6000000000000002E-2</v>
      </c>
    </row>
    <row r="93" spans="1:5" x14ac:dyDescent="0.25">
      <c r="A93" t="s">
        <v>190</v>
      </c>
      <c r="B93">
        <v>11752</v>
      </c>
      <c r="C93" t="s">
        <v>191</v>
      </c>
      <c r="D93">
        <v>9324</v>
      </c>
      <c r="E93" s="1">
        <v>4.8000000000000001E-2</v>
      </c>
    </row>
    <row r="94" spans="1:5" x14ac:dyDescent="0.25">
      <c r="A94" t="s">
        <v>192</v>
      </c>
      <c r="B94">
        <v>11753</v>
      </c>
      <c r="C94" t="s">
        <v>193</v>
      </c>
      <c r="D94">
        <v>11657</v>
      </c>
      <c r="E94" s="1">
        <v>2.5000000000000001E-2</v>
      </c>
    </row>
    <row r="95" spans="1:5" x14ac:dyDescent="0.25">
      <c r="A95" t="s">
        <v>194</v>
      </c>
      <c r="B95">
        <v>11754</v>
      </c>
      <c r="C95" t="s">
        <v>195</v>
      </c>
      <c r="D95">
        <v>18849</v>
      </c>
      <c r="E95" s="1">
        <v>0.05</v>
      </c>
    </row>
    <row r="96" spans="1:5" x14ac:dyDescent="0.25">
      <c r="A96" t="s">
        <v>196</v>
      </c>
      <c r="B96">
        <v>11755</v>
      </c>
      <c r="C96" t="s">
        <v>197</v>
      </c>
      <c r="D96">
        <v>12317</v>
      </c>
      <c r="E96" s="1">
        <v>8.5999999999999993E-2</v>
      </c>
    </row>
    <row r="97" spans="1:5" x14ac:dyDescent="0.25">
      <c r="A97" t="s">
        <v>198</v>
      </c>
      <c r="B97">
        <v>11756</v>
      </c>
      <c r="C97" t="s">
        <v>199</v>
      </c>
      <c r="D97">
        <v>42229</v>
      </c>
      <c r="E97" s="1">
        <v>2.8999999999999998E-2</v>
      </c>
    </row>
    <row r="98" spans="1:5" x14ac:dyDescent="0.25">
      <c r="A98" t="s">
        <v>200</v>
      </c>
      <c r="B98">
        <v>11757</v>
      </c>
      <c r="C98" t="s">
        <v>201</v>
      </c>
      <c r="D98">
        <v>44873</v>
      </c>
      <c r="E98" s="1">
        <v>5.9000000000000004E-2</v>
      </c>
    </row>
    <row r="99" spans="1:5" x14ac:dyDescent="0.25">
      <c r="A99" t="s">
        <v>202</v>
      </c>
      <c r="B99">
        <v>11758</v>
      </c>
      <c r="C99" t="s">
        <v>203</v>
      </c>
      <c r="D99">
        <v>55601</v>
      </c>
      <c r="E99" s="1">
        <v>3.7999999999999999E-2</v>
      </c>
    </row>
    <row r="100" spans="1:5" x14ac:dyDescent="0.25">
      <c r="A100" t="s">
        <v>204</v>
      </c>
      <c r="B100">
        <v>11762</v>
      </c>
      <c r="C100" t="s">
        <v>205</v>
      </c>
      <c r="D100">
        <v>23027</v>
      </c>
      <c r="E100" s="1">
        <v>2.2000000000000002E-2</v>
      </c>
    </row>
    <row r="101" spans="1:5" x14ac:dyDescent="0.25">
      <c r="A101" t="s">
        <v>206</v>
      </c>
      <c r="B101">
        <v>11763</v>
      </c>
      <c r="C101" t="s">
        <v>207</v>
      </c>
      <c r="D101">
        <v>28873</v>
      </c>
      <c r="E101" s="1">
        <v>7.0999999999999994E-2</v>
      </c>
    </row>
    <row r="102" spans="1:5" x14ac:dyDescent="0.25">
      <c r="A102" t="s">
        <v>208</v>
      </c>
      <c r="B102">
        <v>11764</v>
      </c>
      <c r="C102" t="s">
        <v>209</v>
      </c>
      <c r="D102">
        <v>12958</v>
      </c>
      <c r="E102" s="1">
        <v>4.5999999999999999E-2</v>
      </c>
    </row>
    <row r="103" spans="1:5" x14ac:dyDescent="0.25">
      <c r="A103" t="s">
        <v>210</v>
      </c>
      <c r="B103">
        <v>11765</v>
      </c>
      <c r="C103" t="s">
        <v>211</v>
      </c>
      <c r="D103">
        <v>737</v>
      </c>
      <c r="E103" s="1">
        <v>4.7E-2</v>
      </c>
    </row>
    <row r="104" spans="1:5" x14ac:dyDescent="0.25">
      <c r="A104" t="s">
        <v>212</v>
      </c>
      <c r="B104">
        <v>11766</v>
      </c>
      <c r="C104" t="s">
        <v>213</v>
      </c>
      <c r="D104">
        <v>12718</v>
      </c>
      <c r="E104" s="1">
        <v>6.7000000000000004E-2</v>
      </c>
    </row>
    <row r="105" spans="1:5" x14ac:dyDescent="0.25">
      <c r="A105" t="s">
        <v>214</v>
      </c>
      <c r="B105">
        <v>11767</v>
      </c>
      <c r="C105" t="s">
        <v>215</v>
      </c>
      <c r="D105">
        <v>14977</v>
      </c>
      <c r="E105" s="1">
        <v>4.4000000000000004E-2</v>
      </c>
    </row>
    <row r="106" spans="1:5" x14ac:dyDescent="0.25">
      <c r="A106" t="s">
        <v>216</v>
      </c>
      <c r="B106">
        <v>11768</v>
      </c>
      <c r="C106" t="s">
        <v>217</v>
      </c>
      <c r="D106">
        <v>21534</v>
      </c>
      <c r="E106" s="1">
        <v>4.5999999999999999E-2</v>
      </c>
    </row>
    <row r="107" spans="1:5" x14ac:dyDescent="0.25">
      <c r="A107" t="s">
        <v>218</v>
      </c>
      <c r="B107">
        <v>11769</v>
      </c>
      <c r="C107" t="s">
        <v>219</v>
      </c>
      <c r="D107">
        <v>8545</v>
      </c>
      <c r="E107" s="1">
        <v>3.4000000000000002E-2</v>
      </c>
    </row>
    <row r="108" spans="1:5" x14ac:dyDescent="0.25">
      <c r="A108" t="s">
        <v>220</v>
      </c>
      <c r="B108">
        <v>11770</v>
      </c>
      <c r="C108" t="s">
        <v>221</v>
      </c>
      <c r="D108">
        <v>102</v>
      </c>
      <c r="E108" s="1">
        <v>3.9E-2</v>
      </c>
    </row>
    <row r="109" spans="1:5" x14ac:dyDescent="0.25">
      <c r="A109" t="s">
        <v>222</v>
      </c>
      <c r="B109">
        <v>11771</v>
      </c>
      <c r="C109" t="s">
        <v>223</v>
      </c>
      <c r="D109">
        <v>9344</v>
      </c>
      <c r="E109" s="1">
        <v>3.4000000000000002E-2</v>
      </c>
    </row>
    <row r="110" spans="1:5" x14ac:dyDescent="0.25">
      <c r="A110" t="s">
        <v>224</v>
      </c>
      <c r="B110">
        <v>11772</v>
      </c>
      <c r="C110" t="s">
        <v>225</v>
      </c>
      <c r="D110">
        <v>44817</v>
      </c>
      <c r="E110" s="1">
        <v>0.124</v>
      </c>
    </row>
    <row r="111" spans="1:5" x14ac:dyDescent="0.25">
      <c r="A111" t="s">
        <v>226</v>
      </c>
      <c r="B111">
        <v>11776</v>
      </c>
      <c r="C111" t="s">
        <v>227</v>
      </c>
      <c r="D111">
        <v>25407</v>
      </c>
      <c r="E111" s="1">
        <v>5.9000000000000004E-2</v>
      </c>
    </row>
    <row r="112" spans="1:5" x14ac:dyDescent="0.25">
      <c r="A112" t="s">
        <v>228</v>
      </c>
      <c r="B112">
        <v>11777</v>
      </c>
      <c r="C112" t="s">
        <v>229</v>
      </c>
      <c r="D112">
        <v>9211</v>
      </c>
      <c r="E112" s="1">
        <v>5.2999999999999999E-2</v>
      </c>
    </row>
    <row r="113" spans="1:5" x14ac:dyDescent="0.25">
      <c r="A113" t="s">
        <v>230</v>
      </c>
      <c r="B113">
        <v>11778</v>
      </c>
      <c r="C113" t="s">
        <v>231</v>
      </c>
      <c r="D113">
        <v>12698</v>
      </c>
      <c r="E113" s="1">
        <v>4.4000000000000004E-2</v>
      </c>
    </row>
    <row r="114" spans="1:5" x14ac:dyDescent="0.25">
      <c r="A114" t="s">
        <v>232</v>
      </c>
      <c r="B114">
        <v>11779</v>
      </c>
      <c r="C114" t="s">
        <v>233</v>
      </c>
      <c r="D114">
        <v>38681</v>
      </c>
      <c r="E114" s="1">
        <v>4.7E-2</v>
      </c>
    </row>
    <row r="115" spans="1:5" x14ac:dyDescent="0.25">
      <c r="A115" t="s">
        <v>234</v>
      </c>
      <c r="B115">
        <v>11780</v>
      </c>
      <c r="C115" t="s">
        <v>235</v>
      </c>
      <c r="D115">
        <v>14582</v>
      </c>
      <c r="E115" s="1">
        <v>3.6000000000000004E-2</v>
      </c>
    </row>
    <row r="116" spans="1:5" x14ac:dyDescent="0.25">
      <c r="A116" t="s">
        <v>236</v>
      </c>
      <c r="B116">
        <v>11782</v>
      </c>
      <c r="C116" t="s">
        <v>237</v>
      </c>
      <c r="D116">
        <v>14738</v>
      </c>
      <c r="E116" s="1">
        <v>3.6000000000000004E-2</v>
      </c>
    </row>
    <row r="117" spans="1:5" x14ac:dyDescent="0.25">
      <c r="A117" t="s">
        <v>238</v>
      </c>
      <c r="B117">
        <v>11783</v>
      </c>
      <c r="C117" t="s">
        <v>239</v>
      </c>
      <c r="D117">
        <v>21131</v>
      </c>
      <c r="E117" s="1">
        <v>2.6000000000000002E-2</v>
      </c>
    </row>
    <row r="118" spans="1:5" x14ac:dyDescent="0.25">
      <c r="A118" t="s">
        <v>240</v>
      </c>
      <c r="B118">
        <v>11784</v>
      </c>
      <c r="C118" t="s">
        <v>241</v>
      </c>
      <c r="D118">
        <v>26114</v>
      </c>
      <c r="E118" s="1">
        <v>7.2999999999999995E-2</v>
      </c>
    </row>
    <row r="119" spans="1:5" x14ac:dyDescent="0.25">
      <c r="A119" t="s">
        <v>242</v>
      </c>
      <c r="B119">
        <v>11786</v>
      </c>
      <c r="C119" t="s">
        <v>243</v>
      </c>
      <c r="D119">
        <v>6480</v>
      </c>
      <c r="E119" s="1">
        <v>2.7000000000000003E-2</v>
      </c>
    </row>
    <row r="120" spans="1:5" x14ac:dyDescent="0.25">
      <c r="A120" t="s">
        <v>244</v>
      </c>
      <c r="B120">
        <v>11787</v>
      </c>
      <c r="C120" t="s">
        <v>245</v>
      </c>
      <c r="D120">
        <v>35588</v>
      </c>
      <c r="E120" s="1">
        <v>4.7E-2</v>
      </c>
    </row>
    <row r="121" spans="1:5" x14ac:dyDescent="0.25">
      <c r="A121" t="s">
        <v>246</v>
      </c>
      <c r="B121">
        <v>11788</v>
      </c>
      <c r="C121" t="s">
        <v>247</v>
      </c>
      <c r="D121">
        <v>16114</v>
      </c>
      <c r="E121" s="1">
        <v>2.6000000000000002E-2</v>
      </c>
    </row>
    <row r="122" spans="1:5" x14ac:dyDescent="0.25">
      <c r="A122" t="s">
        <v>248</v>
      </c>
      <c r="B122">
        <v>11789</v>
      </c>
      <c r="C122" t="s">
        <v>249</v>
      </c>
      <c r="D122">
        <v>7534</v>
      </c>
      <c r="E122" s="1">
        <v>6.8000000000000005E-2</v>
      </c>
    </row>
    <row r="123" spans="1:5" x14ac:dyDescent="0.25">
      <c r="A123" t="s">
        <v>250</v>
      </c>
      <c r="B123">
        <v>11790</v>
      </c>
      <c r="C123" t="s">
        <v>251</v>
      </c>
      <c r="D123">
        <v>13655</v>
      </c>
      <c r="E123" s="1">
        <v>0.05</v>
      </c>
    </row>
    <row r="124" spans="1:5" x14ac:dyDescent="0.25">
      <c r="A124" t="s">
        <v>252</v>
      </c>
      <c r="B124">
        <v>11791</v>
      </c>
      <c r="C124" t="s">
        <v>253</v>
      </c>
      <c r="D124">
        <v>25032</v>
      </c>
      <c r="E124" s="1">
        <v>3.5000000000000003E-2</v>
      </c>
    </row>
    <row r="125" spans="1:5" x14ac:dyDescent="0.25">
      <c r="A125" t="s">
        <v>254</v>
      </c>
      <c r="B125">
        <v>11792</v>
      </c>
      <c r="C125" t="s">
        <v>255</v>
      </c>
      <c r="D125">
        <v>8820</v>
      </c>
      <c r="E125" s="1">
        <v>3.9E-2</v>
      </c>
    </row>
    <row r="126" spans="1:5" x14ac:dyDescent="0.25">
      <c r="A126" t="s">
        <v>256</v>
      </c>
      <c r="B126">
        <v>11793</v>
      </c>
      <c r="C126" t="s">
        <v>257</v>
      </c>
      <c r="D126">
        <v>32699</v>
      </c>
      <c r="E126" s="1">
        <v>2.5000000000000001E-2</v>
      </c>
    </row>
    <row r="127" spans="1:5" x14ac:dyDescent="0.25">
      <c r="A127" t="s">
        <v>258</v>
      </c>
      <c r="B127">
        <v>11794</v>
      </c>
      <c r="C127" t="s">
        <v>259</v>
      </c>
      <c r="D127">
        <v>0</v>
      </c>
      <c r="E127" s="1" t="e">
        <v>#VALUE!</v>
      </c>
    </row>
    <row r="128" spans="1:5" x14ac:dyDescent="0.25">
      <c r="A128" t="s">
        <v>260</v>
      </c>
      <c r="B128">
        <v>11795</v>
      </c>
      <c r="C128" t="s">
        <v>261</v>
      </c>
      <c r="D128">
        <v>25115</v>
      </c>
      <c r="E128" s="1">
        <v>3.7999999999999999E-2</v>
      </c>
    </row>
    <row r="129" spans="1:5" x14ac:dyDescent="0.25">
      <c r="A129" t="s">
        <v>262</v>
      </c>
      <c r="B129">
        <v>11796</v>
      </c>
      <c r="C129" t="s">
        <v>263</v>
      </c>
      <c r="D129">
        <v>3782</v>
      </c>
      <c r="E129" s="1">
        <v>2.1000000000000001E-2</v>
      </c>
    </row>
    <row r="130" spans="1:5" x14ac:dyDescent="0.25">
      <c r="A130" t="s">
        <v>264</v>
      </c>
      <c r="B130">
        <v>11797</v>
      </c>
      <c r="C130" t="s">
        <v>265</v>
      </c>
      <c r="D130">
        <v>7802</v>
      </c>
      <c r="E130" s="1">
        <v>3.4000000000000002E-2</v>
      </c>
    </row>
    <row r="131" spans="1:5" x14ac:dyDescent="0.25">
      <c r="A131" t="s">
        <v>266</v>
      </c>
      <c r="B131">
        <v>11798</v>
      </c>
      <c r="C131" t="s">
        <v>267</v>
      </c>
      <c r="D131">
        <v>15305</v>
      </c>
      <c r="E131" s="1">
        <v>0.113</v>
      </c>
    </row>
    <row r="132" spans="1:5" x14ac:dyDescent="0.25">
      <c r="A132" t="s">
        <v>268</v>
      </c>
      <c r="B132">
        <v>11801</v>
      </c>
      <c r="C132" t="s">
        <v>269</v>
      </c>
      <c r="D132">
        <v>39762</v>
      </c>
      <c r="E132" s="1">
        <v>5.7000000000000002E-2</v>
      </c>
    </row>
    <row r="133" spans="1:5" x14ac:dyDescent="0.25">
      <c r="A133" t="s">
        <v>270</v>
      </c>
      <c r="B133">
        <v>11803</v>
      </c>
      <c r="C133" t="s">
        <v>271</v>
      </c>
      <c r="D133">
        <v>28314</v>
      </c>
      <c r="E133" s="1">
        <v>3.3000000000000002E-2</v>
      </c>
    </row>
    <row r="134" spans="1:5" x14ac:dyDescent="0.25">
      <c r="A134" t="s">
        <v>272</v>
      </c>
      <c r="B134">
        <v>11804</v>
      </c>
      <c r="C134" t="s">
        <v>273</v>
      </c>
      <c r="D134">
        <v>5000</v>
      </c>
      <c r="E134" s="1">
        <v>2.3E-2</v>
      </c>
    </row>
    <row r="135" spans="1:5" x14ac:dyDescent="0.25">
      <c r="A135" t="s">
        <v>274</v>
      </c>
      <c r="B135">
        <v>11901</v>
      </c>
      <c r="C135" t="s">
        <v>275</v>
      </c>
      <c r="D135">
        <v>27158</v>
      </c>
      <c r="E135" s="1">
        <v>0.13500000000000001</v>
      </c>
    </row>
    <row r="136" spans="1:5" x14ac:dyDescent="0.25">
      <c r="A136" t="s">
        <v>276</v>
      </c>
      <c r="B136">
        <v>11930</v>
      </c>
      <c r="C136" t="s">
        <v>277</v>
      </c>
      <c r="D136">
        <v>1565</v>
      </c>
      <c r="E136" s="1">
        <v>4.7E-2</v>
      </c>
    </row>
    <row r="137" spans="1:5" x14ac:dyDescent="0.25">
      <c r="A137" t="s">
        <v>278</v>
      </c>
      <c r="B137">
        <v>11931</v>
      </c>
      <c r="C137" t="s">
        <v>279</v>
      </c>
      <c r="D137">
        <v>36</v>
      </c>
      <c r="E137" s="1">
        <v>0</v>
      </c>
    </row>
    <row r="138" spans="1:5" x14ac:dyDescent="0.25">
      <c r="A138" t="s">
        <v>280</v>
      </c>
      <c r="B138">
        <v>11932</v>
      </c>
      <c r="C138" t="s">
        <v>281</v>
      </c>
      <c r="D138">
        <v>1008</v>
      </c>
      <c r="E138" s="1">
        <v>4.0999999999999995E-2</v>
      </c>
    </row>
    <row r="139" spans="1:5" x14ac:dyDescent="0.25">
      <c r="A139" t="s">
        <v>282</v>
      </c>
      <c r="B139">
        <v>11933</v>
      </c>
      <c r="C139" t="s">
        <v>283</v>
      </c>
      <c r="D139">
        <v>6350</v>
      </c>
      <c r="E139" s="1">
        <v>6.6000000000000003E-2</v>
      </c>
    </row>
    <row r="140" spans="1:5" x14ac:dyDescent="0.25">
      <c r="A140" t="s">
        <v>284</v>
      </c>
      <c r="B140">
        <v>11934</v>
      </c>
      <c r="C140" t="s">
        <v>285</v>
      </c>
      <c r="D140">
        <v>7837</v>
      </c>
      <c r="E140" s="1">
        <v>3.7999999999999999E-2</v>
      </c>
    </row>
    <row r="141" spans="1:5" x14ac:dyDescent="0.25">
      <c r="A141" t="s">
        <v>286</v>
      </c>
      <c r="B141">
        <v>11935</v>
      </c>
      <c r="C141" t="s">
        <v>287</v>
      </c>
      <c r="D141">
        <v>3261</v>
      </c>
      <c r="E141" s="1">
        <v>3.4000000000000002E-2</v>
      </c>
    </row>
    <row r="142" spans="1:5" x14ac:dyDescent="0.25">
      <c r="A142" t="s">
        <v>288</v>
      </c>
      <c r="B142">
        <v>11937</v>
      </c>
      <c r="C142" t="s">
        <v>289</v>
      </c>
      <c r="D142">
        <v>15418</v>
      </c>
      <c r="E142" s="1">
        <v>0.08</v>
      </c>
    </row>
    <row r="143" spans="1:5" x14ac:dyDescent="0.25">
      <c r="A143" t="s">
        <v>290</v>
      </c>
      <c r="B143">
        <v>11939</v>
      </c>
      <c r="C143" t="s">
        <v>291</v>
      </c>
      <c r="D143">
        <v>932</v>
      </c>
      <c r="E143" s="1">
        <v>1.4999999999999999E-2</v>
      </c>
    </row>
    <row r="144" spans="1:5" x14ac:dyDescent="0.25">
      <c r="A144" t="s">
        <v>292</v>
      </c>
      <c r="B144">
        <v>11940</v>
      </c>
      <c r="C144" t="s">
        <v>293</v>
      </c>
      <c r="D144">
        <v>4960</v>
      </c>
      <c r="E144" s="1">
        <v>6.6000000000000003E-2</v>
      </c>
    </row>
    <row r="145" spans="1:5" x14ac:dyDescent="0.25">
      <c r="A145" t="s">
        <v>294</v>
      </c>
      <c r="B145">
        <v>11941</v>
      </c>
      <c r="C145" t="s">
        <v>295</v>
      </c>
      <c r="D145">
        <v>1929</v>
      </c>
      <c r="E145" s="1">
        <v>0.115</v>
      </c>
    </row>
    <row r="146" spans="1:5" x14ac:dyDescent="0.25">
      <c r="A146" t="s">
        <v>296</v>
      </c>
      <c r="B146">
        <v>11942</v>
      </c>
      <c r="C146" t="s">
        <v>297</v>
      </c>
      <c r="D146">
        <v>4092</v>
      </c>
      <c r="E146" s="1">
        <v>3.3000000000000002E-2</v>
      </c>
    </row>
    <row r="147" spans="1:5" x14ac:dyDescent="0.25">
      <c r="A147" t="s">
        <v>298</v>
      </c>
      <c r="B147">
        <v>11944</v>
      </c>
      <c r="C147" t="s">
        <v>299</v>
      </c>
      <c r="D147">
        <v>4123</v>
      </c>
      <c r="E147" s="1">
        <v>0.155</v>
      </c>
    </row>
    <row r="148" spans="1:5" x14ac:dyDescent="0.25">
      <c r="A148" t="s">
        <v>300</v>
      </c>
      <c r="B148">
        <v>11946</v>
      </c>
      <c r="C148" t="s">
        <v>301</v>
      </c>
      <c r="D148">
        <v>13239</v>
      </c>
      <c r="E148" s="1">
        <v>0.06</v>
      </c>
    </row>
    <row r="149" spans="1:5" x14ac:dyDescent="0.25">
      <c r="A149" t="s">
        <v>302</v>
      </c>
      <c r="B149">
        <v>11947</v>
      </c>
      <c r="C149" t="s">
        <v>303</v>
      </c>
      <c r="D149">
        <v>138</v>
      </c>
      <c r="E149" s="1">
        <v>0</v>
      </c>
    </row>
    <row r="150" spans="1:5" x14ac:dyDescent="0.25">
      <c r="A150" t="s">
        <v>304</v>
      </c>
      <c r="B150">
        <v>11948</v>
      </c>
      <c r="C150" t="s">
        <v>305</v>
      </c>
      <c r="D150">
        <v>1315</v>
      </c>
      <c r="E150" s="1">
        <v>2.3E-2</v>
      </c>
    </row>
    <row r="151" spans="1:5" x14ac:dyDescent="0.25">
      <c r="A151" t="s">
        <v>306</v>
      </c>
      <c r="B151">
        <v>11949</v>
      </c>
      <c r="C151" t="s">
        <v>307</v>
      </c>
      <c r="D151">
        <v>14335</v>
      </c>
      <c r="E151" s="1">
        <v>3.9E-2</v>
      </c>
    </row>
    <row r="152" spans="1:5" x14ac:dyDescent="0.25">
      <c r="A152" t="s">
        <v>308</v>
      </c>
      <c r="B152">
        <v>11950</v>
      </c>
      <c r="C152" t="s">
        <v>309</v>
      </c>
      <c r="D152">
        <v>16889</v>
      </c>
      <c r="E152" s="1">
        <v>0.13200000000000001</v>
      </c>
    </row>
    <row r="153" spans="1:5" x14ac:dyDescent="0.25">
      <c r="A153" t="s">
        <v>310</v>
      </c>
      <c r="B153">
        <v>11951</v>
      </c>
      <c r="C153" t="s">
        <v>311</v>
      </c>
      <c r="D153">
        <v>13386</v>
      </c>
      <c r="E153" s="1">
        <v>0.17499999999999999</v>
      </c>
    </row>
    <row r="154" spans="1:5" x14ac:dyDescent="0.25">
      <c r="A154" t="s">
        <v>312</v>
      </c>
      <c r="B154">
        <v>11952</v>
      </c>
      <c r="C154" t="s">
        <v>313</v>
      </c>
      <c r="D154">
        <v>4417</v>
      </c>
      <c r="E154" s="1">
        <v>3.7999999999999999E-2</v>
      </c>
    </row>
    <row r="155" spans="1:5" x14ac:dyDescent="0.25">
      <c r="A155" t="s">
        <v>314</v>
      </c>
      <c r="B155">
        <v>11953</v>
      </c>
      <c r="C155" t="s">
        <v>315</v>
      </c>
      <c r="D155">
        <v>12391</v>
      </c>
      <c r="E155" s="1">
        <v>9.6999999999999989E-2</v>
      </c>
    </row>
    <row r="156" spans="1:5" x14ac:dyDescent="0.25">
      <c r="A156" t="s">
        <v>316</v>
      </c>
      <c r="B156">
        <v>11954</v>
      </c>
      <c r="C156" t="s">
        <v>317</v>
      </c>
      <c r="D156">
        <v>3438</v>
      </c>
      <c r="E156" s="1">
        <v>0.10400000000000001</v>
      </c>
    </row>
    <row r="157" spans="1:5" x14ac:dyDescent="0.25">
      <c r="A157" t="s">
        <v>318</v>
      </c>
      <c r="B157">
        <v>11955</v>
      </c>
      <c r="C157" t="s">
        <v>319</v>
      </c>
      <c r="D157">
        <v>2780</v>
      </c>
      <c r="E157" s="1">
        <v>6.8000000000000005E-2</v>
      </c>
    </row>
    <row r="158" spans="1:5" x14ac:dyDescent="0.25">
      <c r="A158" t="s">
        <v>320</v>
      </c>
      <c r="B158">
        <v>11956</v>
      </c>
      <c r="C158" t="s">
        <v>321</v>
      </c>
      <c r="D158">
        <v>298</v>
      </c>
      <c r="E158" s="1">
        <v>9.0999999999999998E-2</v>
      </c>
    </row>
    <row r="159" spans="1:5" x14ac:dyDescent="0.25">
      <c r="A159" t="s">
        <v>322</v>
      </c>
      <c r="B159">
        <v>11957</v>
      </c>
      <c r="C159" t="s">
        <v>323</v>
      </c>
      <c r="D159">
        <v>712</v>
      </c>
      <c r="E159" s="1">
        <v>1.8000000000000002E-2</v>
      </c>
    </row>
    <row r="160" spans="1:5" x14ac:dyDescent="0.25">
      <c r="A160" t="s">
        <v>324</v>
      </c>
      <c r="B160">
        <v>11958</v>
      </c>
      <c r="C160" t="s">
        <v>325</v>
      </c>
      <c r="D160">
        <v>366</v>
      </c>
      <c r="E160" s="1">
        <v>0</v>
      </c>
    </row>
    <row r="161" spans="1:5" x14ac:dyDescent="0.25">
      <c r="A161" t="s">
        <v>326</v>
      </c>
      <c r="B161">
        <v>11959</v>
      </c>
      <c r="C161" t="s">
        <v>327</v>
      </c>
      <c r="D161">
        <v>877</v>
      </c>
      <c r="E161" s="1">
        <v>0.03</v>
      </c>
    </row>
    <row r="162" spans="1:5" x14ac:dyDescent="0.25">
      <c r="A162" t="s">
        <v>328</v>
      </c>
      <c r="B162">
        <v>11960</v>
      </c>
      <c r="C162" t="s">
        <v>329</v>
      </c>
      <c r="D162">
        <v>744</v>
      </c>
      <c r="E162" s="1">
        <v>2.3E-2</v>
      </c>
    </row>
    <row r="163" spans="1:5" x14ac:dyDescent="0.25">
      <c r="A163" t="s">
        <v>330</v>
      </c>
      <c r="B163">
        <v>11961</v>
      </c>
      <c r="C163" t="s">
        <v>331</v>
      </c>
      <c r="D163">
        <v>12036</v>
      </c>
      <c r="E163" s="1">
        <v>7.4999999999999997E-2</v>
      </c>
    </row>
    <row r="164" spans="1:5" x14ac:dyDescent="0.25">
      <c r="A164" t="s">
        <v>332</v>
      </c>
      <c r="B164">
        <v>11962</v>
      </c>
      <c r="C164" t="s">
        <v>333</v>
      </c>
      <c r="D164">
        <v>452</v>
      </c>
      <c r="E164" s="1">
        <v>4.0000000000000001E-3</v>
      </c>
    </row>
    <row r="165" spans="1:5" x14ac:dyDescent="0.25">
      <c r="A165" t="s">
        <v>334</v>
      </c>
      <c r="B165">
        <v>11963</v>
      </c>
      <c r="C165" t="s">
        <v>335</v>
      </c>
      <c r="D165">
        <v>6786</v>
      </c>
      <c r="E165" s="1">
        <v>9.3000000000000013E-2</v>
      </c>
    </row>
    <row r="166" spans="1:5" x14ac:dyDescent="0.25">
      <c r="A166" t="s">
        <v>336</v>
      </c>
      <c r="B166">
        <v>11964</v>
      </c>
      <c r="C166" t="s">
        <v>337</v>
      </c>
      <c r="D166">
        <v>2004</v>
      </c>
      <c r="E166" s="1">
        <v>0</v>
      </c>
    </row>
    <row r="167" spans="1:5" x14ac:dyDescent="0.25">
      <c r="A167" t="s">
        <v>338</v>
      </c>
      <c r="B167">
        <v>11965</v>
      </c>
      <c r="C167" t="s">
        <v>339</v>
      </c>
      <c r="D167">
        <v>609</v>
      </c>
      <c r="E167" s="1">
        <v>0</v>
      </c>
    </row>
    <row r="168" spans="1:5" x14ac:dyDescent="0.25">
      <c r="A168" t="s">
        <v>340</v>
      </c>
      <c r="B168">
        <v>11967</v>
      </c>
      <c r="C168" t="s">
        <v>341</v>
      </c>
      <c r="D168">
        <v>26628</v>
      </c>
      <c r="E168" s="1">
        <v>0.09</v>
      </c>
    </row>
    <row r="169" spans="1:5" x14ac:dyDescent="0.25">
      <c r="A169" t="s">
        <v>342</v>
      </c>
      <c r="B169">
        <v>11968</v>
      </c>
      <c r="C169" t="s">
        <v>343</v>
      </c>
      <c r="D169">
        <v>10171</v>
      </c>
      <c r="E169" s="1">
        <v>9.5000000000000001E-2</v>
      </c>
    </row>
    <row r="170" spans="1:5" x14ac:dyDescent="0.25">
      <c r="A170" t="s">
        <v>344</v>
      </c>
      <c r="B170">
        <v>11970</v>
      </c>
      <c r="C170" t="s">
        <v>345</v>
      </c>
      <c r="D170">
        <v>466</v>
      </c>
      <c r="E170" s="1">
        <v>0</v>
      </c>
    </row>
    <row r="171" spans="1:5" x14ac:dyDescent="0.25">
      <c r="A171" t="s">
        <v>346</v>
      </c>
      <c r="B171">
        <v>11971</v>
      </c>
      <c r="C171" t="s">
        <v>347</v>
      </c>
      <c r="D171">
        <v>6342</v>
      </c>
      <c r="E171" s="1">
        <v>2.2000000000000002E-2</v>
      </c>
    </row>
    <row r="172" spans="1:5" x14ac:dyDescent="0.25">
      <c r="A172" t="s">
        <v>348</v>
      </c>
      <c r="B172">
        <v>11972</v>
      </c>
      <c r="C172" t="s">
        <v>349</v>
      </c>
      <c r="D172">
        <v>1295</v>
      </c>
      <c r="E172" s="1">
        <v>0.10099999999999999</v>
      </c>
    </row>
    <row r="173" spans="1:5" x14ac:dyDescent="0.25">
      <c r="A173" t="s">
        <v>350</v>
      </c>
      <c r="B173">
        <v>11973</v>
      </c>
      <c r="C173" t="s">
        <v>351</v>
      </c>
      <c r="D173">
        <v>0</v>
      </c>
      <c r="E173" s="1" t="e">
        <v>#VALUE!</v>
      </c>
    </row>
    <row r="174" spans="1:5" x14ac:dyDescent="0.25">
      <c r="A174" t="s">
        <v>352</v>
      </c>
      <c r="B174">
        <v>11975</v>
      </c>
      <c r="C174" t="s">
        <v>353</v>
      </c>
      <c r="D174">
        <v>359</v>
      </c>
      <c r="E174" s="1">
        <v>0.109</v>
      </c>
    </row>
    <row r="175" spans="1:5" x14ac:dyDescent="0.25">
      <c r="A175" t="s">
        <v>354</v>
      </c>
      <c r="B175">
        <v>11976</v>
      </c>
      <c r="C175" t="s">
        <v>355</v>
      </c>
      <c r="D175">
        <v>2301</v>
      </c>
      <c r="E175" s="1">
        <v>2.5000000000000001E-2</v>
      </c>
    </row>
    <row r="176" spans="1:5" x14ac:dyDescent="0.25">
      <c r="A176" t="s">
        <v>356</v>
      </c>
      <c r="B176">
        <v>11977</v>
      </c>
      <c r="C176" t="s">
        <v>357</v>
      </c>
      <c r="D176">
        <v>2386</v>
      </c>
      <c r="E176" s="1">
        <v>8.5999999999999993E-2</v>
      </c>
    </row>
    <row r="177" spans="1:5" x14ac:dyDescent="0.25">
      <c r="A177" t="s">
        <v>358</v>
      </c>
      <c r="B177">
        <v>11978</v>
      </c>
      <c r="C177" t="s">
        <v>359</v>
      </c>
      <c r="D177">
        <v>2941</v>
      </c>
      <c r="E177" s="1">
        <v>8.900000000000001E-2</v>
      </c>
    </row>
    <row r="178" spans="1:5" x14ac:dyDescent="0.25">
      <c r="A178" t="s">
        <v>360</v>
      </c>
      <c r="B178">
        <v>11980</v>
      </c>
      <c r="C178" t="s">
        <v>361</v>
      </c>
      <c r="D178">
        <v>4001</v>
      </c>
      <c r="E178" s="1">
        <v>0.111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workbookViewId="0">
      <selection activeCell="G7" sqref="G7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26.140625" bestFit="1" customWidth="1"/>
    <col min="5" max="5" width="5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527</v>
      </c>
      <c r="E1" t="s">
        <v>531</v>
      </c>
    </row>
    <row r="2" spans="1:6" x14ac:dyDescent="0.25">
      <c r="A2" t="s">
        <v>4</v>
      </c>
      <c r="B2" t="s">
        <v>5</v>
      </c>
      <c r="C2" t="s">
        <v>6</v>
      </c>
      <c r="D2" t="s">
        <v>532</v>
      </c>
      <c r="E2" t="s">
        <v>533</v>
      </c>
      <c r="F2" t="s">
        <v>534</v>
      </c>
    </row>
    <row r="3" spans="1:6" x14ac:dyDescent="0.25">
      <c r="A3" t="s">
        <v>8</v>
      </c>
      <c r="B3">
        <v>6390</v>
      </c>
      <c r="C3" t="s">
        <v>9</v>
      </c>
      <c r="D3">
        <v>132</v>
      </c>
      <c r="E3">
        <v>0</v>
      </c>
      <c r="F3" s="1">
        <f>E3/D3</f>
        <v>0</v>
      </c>
    </row>
    <row r="4" spans="1:6" x14ac:dyDescent="0.25">
      <c r="A4" t="s">
        <v>10</v>
      </c>
      <c r="B4">
        <v>11001</v>
      </c>
      <c r="C4" t="s">
        <v>11</v>
      </c>
      <c r="D4">
        <v>9047</v>
      </c>
      <c r="E4">
        <v>292</v>
      </c>
      <c r="F4" s="1">
        <f t="shared" ref="F4:F67" si="0">E4/D4</f>
        <v>3.2275892561069969E-2</v>
      </c>
    </row>
    <row r="5" spans="1:6" x14ac:dyDescent="0.25">
      <c r="A5" t="s">
        <v>12</v>
      </c>
      <c r="B5">
        <v>11003</v>
      </c>
      <c r="C5" t="s">
        <v>13</v>
      </c>
      <c r="D5">
        <v>12048</v>
      </c>
      <c r="E5">
        <v>1176</v>
      </c>
      <c r="F5" s="1">
        <f t="shared" si="0"/>
        <v>9.7609561752988044E-2</v>
      </c>
    </row>
    <row r="6" spans="1:6" x14ac:dyDescent="0.25">
      <c r="A6" t="s">
        <v>14</v>
      </c>
      <c r="B6">
        <v>11010</v>
      </c>
      <c r="C6" t="s">
        <v>15</v>
      </c>
      <c r="D6">
        <v>8044</v>
      </c>
      <c r="E6">
        <v>405</v>
      </c>
      <c r="F6" s="1">
        <f t="shared" si="0"/>
        <v>5.0348085529587271E-2</v>
      </c>
    </row>
    <row r="7" spans="1:6" x14ac:dyDescent="0.25">
      <c r="A7" t="s">
        <v>16</v>
      </c>
      <c r="B7">
        <v>11020</v>
      </c>
      <c r="C7" t="s">
        <v>17</v>
      </c>
      <c r="D7">
        <v>1955</v>
      </c>
      <c r="E7">
        <v>75</v>
      </c>
      <c r="F7" s="1">
        <f t="shared" si="0"/>
        <v>3.8363171355498722E-2</v>
      </c>
    </row>
    <row r="8" spans="1:6" x14ac:dyDescent="0.25">
      <c r="A8" t="s">
        <v>18</v>
      </c>
      <c r="B8">
        <v>11021</v>
      </c>
      <c r="C8" t="s">
        <v>19</v>
      </c>
      <c r="D8">
        <v>7476</v>
      </c>
      <c r="E8">
        <v>213</v>
      </c>
      <c r="F8" s="1">
        <f t="shared" si="0"/>
        <v>2.8491171749598716E-2</v>
      </c>
    </row>
    <row r="9" spans="1:6" x14ac:dyDescent="0.25">
      <c r="A9" t="s">
        <v>20</v>
      </c>
      <c r="B9">
        <v>11023</v>
      </c>
      <c r="C9" t="s">
        <v>21</v>
      </c>
      <c r="D9">
        <v>3111</v>
      </c>
      <c r="E9">
        <v>120</v>
      </c>
      <c r="F9" s="1">
        <f t="shared" si="0"/>
        <v>3.8572806171648988E-2</v>
      </c>
    </row>
    <row r="10" spans="1:6" x14ac:dyDescent="0.25">
      <c r="A10" t="s">
        <v>22</v>
      </c>
      <c r="B10">
        <v>11024</v>
      </c>
      <c r="C10" t="s">
        <v>23</v>
      </c>
      <c r="D10">
        <v>2205</v>
      </c>
      <c r="E10">
        <v>104</v>
      </c>
      <c r="F10" s="1">
        <f t="shared" si="0"/>
        <v>4.7165532879818596E-2</v>
      </c>
    </row>
    <row r="11" spans="1:6" x14ac:dyDescent="0.25">
      <c r="A11" t="s">
        <v>24</v>
      </c>
      <c r="B11">
        <v>11030</v>
      </c>
      <c r="C11" t="s">
        <v>25</v>
      </c>
      <c r="D11">
        <v>5798</v>
      </c>
      <c r="E11">
        <v>56</v>
      </c>
      <c r="F11" s="1">
        <f t="shared" si="0"/>
        <v>9.6585029320455321E-3</v>
      </c>
    </row>
    <row r="12" spans="1:6" x14ac:dyDescent="0.25">
      <c r="A12" t="s">
        <v>26</v>
      </c>
      <c r="B12">
        <v>11040</v>
      </c>
      <c r="C12" t="s">
        <v>27</v>
      </c>
      <c r="D12">
        <v>12983</v>
      </c>
      <c r="E12">
        <v>396</v>
      </c>
      <c r="F12" s="1">
        <f t="shared" si="0"/>
        <v>3.0501424940306554E-2</v>
      </c>
    </row>
    <row r="13" spans="1:6" x14ac:dyDescent="0.25">
      <c r="A13" t="s">
        <v>28</v>
      </c>
      <c r="B13">
        <v>11042</v>
      </c>
      <c r="C13" t="s">
        <v>29</v>
      </c>
      <c r="D13">
        <v>0</v>
      </c>
      <c r="E13">
        <v>0</v>
      </c>
      <c r="F13" s="1" t="e">
        <f t="shared" si="0"/>
        <v>#DIV/0!</v>
      </c>
    </row>
    <row r="14" spans="1:6" x14ac:dyDescent="0.25">
      <c r="A14" t="s">
        <v>30</v>
      </c>
      <c r="B14">
        <v>11050</v>
      </c>
      <c r="C14" t="s">
        <v>31</v>
      </c>
      <c r="D14">
        <v>11048</v>
      </c>
      <c r="E14">
        <v>253</v>
      </c>
      <c r="F14" s="1">
        <f t="shared" si="0"/>
        <v>2.2900072411296161E-2</v>
      </c>
    </row>
    <row r="15" spans="1:6" x14ac:dyDescent="0.25">
      <c r="A15" t="s">
        <v>32</v>
      </c>
      <c r="B15">
        <v>11096</v>
      </c>
      <c r="C15" t="s">
        <v>33</v>
      </c>
      <c r="D15">
        <v>2490</v>
      </c>
      <c r="E15">
        <v>389</v>
      </c>
      <c r="F15" s="1">
        <f t="shared" si="0"/>
        <v>0.15622489959839359</v>
      </c>
    </row>
    <row r="16" spans="1:6" x14ac:dyDescent="0.25">
      <c r="A16" t="s">
        <v>34</v>
      </c>
      <c r="B16">
        <v>11501</v>
      </c>
      <c r="C16" t="s">
        <v>35</v>
      </c>
      <c r="D16">
        <v>7397</v>
      </c>
      <c r="E16">
        <v>214</v>
      </c>
      <c r="F16" s="1">
        <f t="shared" si="0"/>
        <v>2.8930647559821551E-2</v>
      </c>
    </row>
    <row r="17" spans="1:6" x14ac:dyDescent="0.25">
      <c r="A17" t="s">
        <v>36</v>
      </c>
      <c r="B17">
        <v>11507</v>
      </c>
      <c r="C17" t="s">
        <v>37</v>
      </c>
      <c r="D17">
        <v>2372</v>
      </c>
      <c r="E17">
        <v>38</v>
      </c>
      <c r="F17" s="1">
        <f t="shared" si="0"/>
        <v>1.6020236087689713E-2</v>
      </c>
    </row>
    <row r="18" spans="1:6" x14ac:dyDescent="0.25">
      <c r="A18" t="s">
        <v>38</v>
      </c>
      <c r="B18">
        <v>11509</v>
      </c>
      <c r="C18" t="s">
        <v>39</v>
      </c>
      <c r="D18">
        <v>914</v>
      </c>
      <c r="E18">
        <v>5</v>
      </c>
      <c r="F18" s="1">
        <f t="shared" si="0"/>
        <v>5.4704595185995622E-3</v>
      </c>
    </row>
    <row r="19" spans="1:6" x14ac:dyDescent="0.25">
      <c r="A19" t="s">
        <v>40</v>
      </c>
      <c r="B19">
        <v>11510</v>
      </c>
      <c r="C19" t="s">
        <v>41</v>
      </c>
      <c r="D19">
        <v>10481</v>
      </c>
      <c r="E19">
        <v>682</v>
      </c>
      <c r="F19" s="1">
        <f t="shared" si="0"/>
        <v>6.5070126896288522E-2</v>
      </c>
    </row>
    <row r="20" spans="1:6" x14ac:dyDescent="0.25">
      <c r="A20" t="s">
        <v>42</v>
      </c>
      <c r="B20">
        <v>11514</v>
      </c>
      <c r="C20" t="s">
        <v>43</v>
      </c>
      <c r="D20">
        <v>1748</v>
      </c>
      <c r="E20">
        <v>68</v>
      </c>
      <c r="F20" s="1">
        <f t="shared" si="0"/>
        <v>3.8901601830663615E-2</v>
      </c>
    </row>
    <row r="21" spans="1:6" x14ac:dyDescent="0.25">
      <c r="A21" t="s">
        <v>44</v>
      </c>
      <c r="B21">
        <v>11516</v>
      </c>
      <c r="C21" t="s">
        <v>45</v>
      </c>
      <c r="D21">
        <v>2149</v>
      </c>
      <c r="E21">
        <v>73</v>
      </c>
      <c r="F21" s="1">
        <f t="shared" si="0"/>
        <v>3.3969288040949279E-2</v>
      </c>
    </row>
    <row r="22" spans="1:6" x14ac:dyDescent="0.25">
      <c r="A22" t="s">
        <v>46</v>
      </c>
      <c r="B22">
        <v>11518</v>
      </c>
      <c r="C22" t="s">
        <v>47</v>
      </c>
      <c r="D22">
        <v>3826</v>
      </c>
      <c r="E22">
        <v>191</v>
      </c>
      <c r="F22" s="1">
        <f t="shared" si="0"/>
        <v>4.9921589127025615E-2</v>
      </c>
    </row>
    <row r="23" spans="1:6" x14ac:dyDescent="0.25">
      <c r="A23" t="s">
        <v>48</v>
      </c>
      <c r="B23">
        <v>11520</v>
      </c>
      <c r="C23" t="s">
        <v>49</v>
      </c>
      <c r="D23">
        <v>13654</v>
      </c>
      <c r="E23">
        <v>1761</v>
      </c>
      <c r="F23" s="1">
        <f t="shared" si="0"/>
        <v>0.1289731946682291</v>
      </c>
    </row>
    <row r="24" spans="1:6" x14ac:dyDescent="0.25">
      <c r="A24" t="s">
        <v>50</v>
      </c>
      <c r="B24">
        <v>11530</v>
      </c>
      <c r="C24" t="s">
        <v>51</v>
      </c>
      <c r="D24">
        <v>9329</v>
      </c>
      <c r="E24">
        <v>138</v>
      </c>
      <c r="F24" s="1">
        <f t="shared" si="0"/>
        <v>1.4792582270339801E-2</v>
      </c>
    </row>
    <row r="25" spans="1:6" x14ac:dyDescent="0.25">
      <c r="A25" t="s">
        <v>52</v>
      </c>
      <c r="B25">
        <v>11542</v>
      </c>
      <c r="C25" t="s">
        <v>53</v>
      </c>
      <c r="D25">
        <v>9739</v>
      </c>
      <c r="E25">
        <v>679</v>
      </c>
      <c r="F25" s="1">
        <f t="shared" si="0"/>
        <v>6.9719683745764455E-2</v>
      </c>
    </row>
    <row r="26" spans="1:6" x14ac:dyDescent="0.25">
      <c r="A26" t="s">
        <v>54</v>
      </c>
      <c r="B26">
        <v>11545</v>
      </c>
      <c r="C26" t="s">
        <v>55</v>
      </c>
      <c r="D26">
        <v>4267</v>
      </c>
      <c r="E26">
        <v>79</v>
      </c>
      <c r="F26" s="1">
        <f t="shared" si="0"/>
        <v>1.8514178579798455E-2</v>
      </c>
    </row>
    <row r="27" spans="1:6" x14ac:dyDescent="0.25">
      <c r="A27" t="s">
        <v>56</v>
      </c>
      <c r="B27">
        <v>11547</v>
      </c>
      <c r="C27" t="s">
        <v>57</v>
      </c>
      <c r="D27">
        <v>279</v>
      </c>
      <c r="E27">
        <v>0</v>
      </c>
      <c r="F27" s="1">
        <f t="shared" si="0"/>
        <v>0</v>
      </c>
    </row>
    <row r="28" spans="1:6" x14ac:dyDescent="0.25">
      <c r="A28" t="s">
        <v>58</v>
      </c>
      <c r="B28">
        <v>11548</v>
      </c>
      <c r="C28" t="s">
        <v>59</v>
      </c>
      <c r="D28">
        <v>387</v>
      </c>
      <c r="E28">
        <v>11</v>
      </c>
      <c r="F28" s="1">
        <f t="shared" si="0"/>
        <v>2.8423772609819122E-2</v>
      </c>
    </row>
    <row r="29" spans="1:6" x14ac:dyDescent="0.25">
      <c r="A29" t="s">
        <v>60</v>
      </c>
      <c r="B29">
        <v>11549</v>
      </c>
      <c r="C29" t="s">
        <v>61</v>
      </c>
      <c r="D29">
        <v>0</v>
      </c>
      <c r="E29">
        <v>0</v>
      </c>
      <c r="F29" s="1" t="e">
        <f t="shared" si="0"/>
        <v>#DIV/0!</v>
      </c>
    </row>
    <row r="30" spans="1:6" x14ac:dyDescent="0.25">
      <c r="A30" t="s">
        <v>62</v>
      </c>
      <c r="B30">
        <v>11550</v>
      </c>
      <c r="C30" t="s">
        <v>63</v>
      </c>
      <c r="D30">
        <v>16940</v>
      </c>
      <c r="E30">
        <v>3389</v>
      </c>
      <c r="F30" s="1">
        <f t="shared" si="0"/>
        <v>0.20005903187721369</v>
      </c>
    </row>
    <row r="31" spans="1:6" x14ac:dyDescent="0.25">
      <c r="A31" t="s">
        <v>64</v>
      </c>
      <c r="B31">
        <v>11552</v>
      </c>
      <c r="C31" t="s">
        <v>65</v>
      </c>
      <c r="D31">
        <v>7044</v>
      </c>
      <c r="E31">
        <v>352</v>
      </c>
      <c r="F31" s="1">
        <f t="shared" si="0"/>
        <v>4.9971607041453717E-2</v>
      </c>
    </row>
    <row r="32" spans="1:6" x14ac:dyDescent="0.25">
      <c r="A32" t="s">
        <v>66</v>
      </c>
      <c r="B32">
        <v>11553</v>
      </c>
      <c r="C32" t="s">
        <v>67</v>
      </c>
      <c r="D32">
        <v>5989</v>
      </c>
      <c r="E32">
        <v>507</v>
      </c>
      <c r="F32" s="1">
        <f t="shared" si="0"/>
        <v>8.4655201202204045E-2</v>
      </c>
    </row>
    <row r="33" spans="1:6" x14ac:dyDescent="0.25">
      <c r="A33" t="s">
        <v>68</v>
      </c>
      <c r="B33">
        <v>11554</v>
      </c>
      <c r="C33" t="s">
        <v>69</v>
      </c>
      <c r="D33">
        <v>12386</v>
      </c>
      <c r="E33">
        <v>503</v>
      </c>
      <c r="F33" s="1">
        <f t="shared" si="0"/>
        <v>4.0610366542870986E-2</v>
      </c>
    </row>
    <row r="34" spans="1:6" x14ac:dyDescent="0.25">
      <c r="A34" t="s">
        <v>70</v>
      </c>
      <c r="B34">
        <v>11556</v>
      </c>
      <c r="C34" t="s">
        <v>71</v>
      </c>
      <c r="D34">
        <v>0</v>
      </c>
      <c r="E34">
        <v>0</v>
      </c>
      <c r="F34" s="1" t="e">
        <f t="shared" si="0"/>
        <v>#DIV/0!</v>
      </c>
    </row>
    <row r="35" spans="1:6" x14ac:dyDescent="0.25">
      <c r="A35" t="s">
        <v>72</v>
      </c>
      <c r="B35">
        <v>11557</v>
      </c>
      <c r="C35" t="s">
        <v>73</v>
      </c>
      <c r="D35">
        <v>2504</v>
      </c>
      <c r="E35">
        <v>15</v>
      </c>
      <c r="F35" s="1">
        <f t="shared" si="0"/>
        <v>5.9904153354632585E-3</v>
      </c>
    </row>
    <row r="36" spans="1:6" x14ac:dyDescent="0.25">
      <c r="A36" t="s">
        <v>74</v>
      </c>
      <c r="B36">
        <v>11558</v>
      </c>
      <c r="C36" t="s">
        <v>75</v>
      </c>
      <c r="D36">
        <v>3110</v>
      </c>
      <c r="E36">
        <v>331</v>
      </c>
      <c r="F36" s="1">
        <f t="shared" si="0"/>
        <v>0.10643086816720257</v>
      </c>
    </row>
    <row r="37" spans="1:6" x14ac:dyDescent="0.25">
      <c r="A37" t="s">
        <v>76</v>
      </c>
      <c r="B37">
        <v>11559</v>
      </c>
      <c r="C37" t="s">
        <v>77</v>
      </c>
      <c r="D37">
        <v>2652</v>
      </c>
      <c r="E37">
        <v>92</v>
      </c>
      <c r="F37" s="1">
        <f t="shared" si="0"/>
        <v>3.4690799396681751E-2</v>
      </c>
    </row>
    <row r="38" spans="1:6" x14ac:dyDescent="0.25">
      <c r="A38" t="s">
        <v>78</v>
      </c>
      <c r="B38">
        <v>11560</v>
      </c>
      <c r="C38" t="s">
        <v>79</v>
      </c>
      <c r="D38">
        <v>2347</v>
      </c>
      <c r="E38">
        <v>11</v>
      </c>
      <c r="F38" s="1">
        <f t="shared" si="0"/>
        <v>4.6868342564976564E-3</v>
      </c>
    </row>
    <row r="39" spans="1:6" x14ac:dyDescent="0.25">
      <c r="A39" t="s">
        <v>80</v>
      </c>
      <c r="B39">
        <v>11561</v>
      </c>
      <c r="C39" t="s">
        <v>81</v>
      </c>
      <c r="D39">
        <v>16036</v>
      </c>
      <c r="E39">
        <v>849</v>
      </c>
      <c r="F39" s="1">
        <f t="shared" si="0"/>
        <v>5.2943377400848091E-2</v>
      </c>
    </row>
    <row r="40" spans="1:6" x14ac:dyDescent="0.25">
      <c r="A40" t="s">
        <v>82</v>
      </c>
      <c r="B40">
        <v>11563</v>
      </c>
      <c r="C40" t="s">
        <v>83</v>
      </c>
      <c r="D40">
        <v>8337</v>
      </c>
      <c r="E40">
        <v>317</v>
      </c>
      <c r="F40" s="1">
        <f t="shared" si="0"/>
        <v>3.8023269761305024E-2</v>
      </c>
    </row>
    <row r="41" spans="1:6" x14ac:dyDescent="0.25">
      <c r="A41" t="s">
        <v>84</v>
      </c>
      <c r="B41">
        <v>11565</v>
      </c>
      <c r="C41" t="s">
        <v>85</v>
      </c>
      <c r="D41">
        <v>3252</v>
      </c>
      <c r="E41">
        <v>60</v>
      </c>
      <c r="F41" s="1">
        <f t="shared" si="0"/>
        <v>1.8450184501845018E-2</v>
      </c>
    </row>
    <row r="42" spans="1:6" x14ac:dyDescent="0.25">
      <c r="A42" t="s">
        <v>86</v>
      </c>
      <c r="B42">
        <v>11566</v>
      </c>
      <c r="C42" t="s">
        <v>87</v>
      </c>
      <c r="D42">
        <v>11076</v>
      </c>
      <c r="E42">
        <v>158</v>
      </c>
      <c r="F42" s="1">
        <f t="shared" si="0"/>
        <v>1.4265077645359335E-2</v>
      </c>
    </row>
    <row r="43" spans="1:6" x14ac:dyDescent="0.25">
      <c r="A43" t="s">
        <v>88</v>
      </c>
      <c r="B43">
        <v>11568</v>
      </c>
      <c r="C43" t="s">
        <v>89</v>
      </c>
      <c r="D43">
        <v>942</v>
      </c>
      <c r="E43">
        <v>24</v>
      </c>
      <c r="F43" s="1">
        <f t="shared" si="0"/>
        <v>2.5477707006369428E-2</v>
      </c>
    </row>
    <row r="44" spans="1:6" x14ac:dyDescent="0.25">
      <c r="A44" t="s">
        <v>90</v>
      </c>
      <c r="B44">
        <v>11569</v>
      </c>
      <c r="C44" t="s">
        <v>91</v>
      </c>
      <c r="D44">
        <v>551</v>
      </c>
      <c r="E44">
        <v>11</v>
      </c>
      <c r="F44" s="1">
        <f t="shared" si="0"/>
        <v>1.9963702359346643E-2</v>
      </c>
    </row>
    <row r="45" spans="1:6" x14ac:dyDescent="0.25">
      <c r="A45" t="s">
        <v>92</v>
      </c>
      <c r="B45">
        <v>11570</v>
      </c>
      <c r="C45" t="s">
        <v>93</v>
      </c>
      <c r="D45">
        <v>10079</v>
      </c>
      <c r="E45">
        <v>536</v>
      </c>
      <c r="F45" s="1">
        <f t="shared" si="0"/>
        <v>5.3179878956245659E-2</v>
      </c>
    </row>
    <row r="46" spans="1:6" x14ac:dyDescent="0.25">
      <c r="A46" t="s">
        <v>94</v>
      </c>
      <c r="B46">
        <v>11572</v>
      </c>
      <c r="C46" t="s">
        <v>95</v>
      </c>
      <c r="D46">
        <v>10238</v>
      </c>
      <c r="E46">
        <v>483</v>
      </c>
      <c r="F46" s="1">
        <f t="shared" si="0"/>
        <v>4.7177183043563199E-2</v>
      </c>
    </row>
    <row r="47" spans="1:6" x14ac:dyDescent="0.25">
      <c r="A47" t="s">
        <v>96</v>
      </c>
      <c r="B47">
        <v>11575</v>
      </c>
      <c r="C47" t="s">
        <v>97</v>
      </c>
      <c r="D47">
        <v>4283</v>
      </c>
      <c r="E47">
        <v>947</v>
      </c>
      <c r="F47" s="1">
        <f t="shared" si="0"/>
        <v>0.22110670091057669</v>
      </c>
    </row>
    <row r="48" spans="1:6" x14ac:dyDescent="0.25">
      <c r="A48" t="s">
        <v>98</v>
      </c>
      <c r="B48">
        <v>11576</v>
      </c>
      <c r="C48" t="s">
        <v>99</v>
      </c>
      <c r="D48">
        <v>4476</v>
      </c>
      <c r="E48">
        <v>66</v>
      </c>
      <c r="F48" s="1">
        <f t="shared" si="0"/>
        <v>1.4745308310991957E-2</v>
      </c>
    </row>
    <row r="49" spans="1:6" x14ac:dyDescent="0.25">
      <c r="A49" t="s">
        <v>100</v>
      </c>
      <c r="B49">
        <v>11577</v>
      </c>
      <c r="C49" t="s">
        <v>101</v>
      </c>
      <c r="D49">
        <v>4223</v>
      </c>
      <c r="E49">
        <v>156</v>
      </c>
      <c r="F49" s="1">
        <f t="shared" si="0"/>
        <v>3.6940563580393083E-2</v>
      </c>
    </row>
    <row r="50" spans="1:6" x14ac:dyDescent="0.25">
      <c r="A50" t="s">
        <v>102</v>
      </c>
      <c r="B50">
        <v>11579</v>
      </c>
      <c r="C50" t="s">
        <v>103</v>
      </c>
      <c r="D50">
        <v>2039</v>
      </c>
      <c r="E50">
        <v>89</v>
      </c>
      <c r="F50" s="1">
        <f t="shared" si="0"/>
        <v>4.3648847474252087E-2</v>
      </c>
    </row>
    <row r="51" spans="1:6" x14ac:dyDescent="0.25">
      <c r="A51" t="s">
        <v>104</v>
      </c>
      <c r="B51">
        <v>11580</v>
      </c>
      <c r="C51" t="s">
        <v>105</v>
      </c>
      <c r="D51">
        <v>12527</v>
      </c>
      <c r="E51">
        <v>858</v>
      </c>
      <c r="F51" s="1">
        <f t="shared" si="0"/>
        <v>6.8492057156541872E-2</v>
      </c>
    </row>
    <row r="52" spans="1:6" x14ac:dyDescent="0.25">
      <c r="A52" t="s">
        <v>106</v>
      </c>
      <c r="B52">
        <v>11581</v>
      </c>
      <c r="C52" t="s">
        <v>107</v>
      </c>
      <c r="D52">
        <v>6679</v>
      </c>
      <c r="E52">
        <v>419</v>
      </c>
      <c r="F52" s="1">
        <f t="shared" si="0"/>
        <v>6.2733942206917206E-2</v>
      </c>
    </row>
    <row r="53" spans="1:6" x14ac:dyDescent="0.25">
      <c r="A53" t="s">
        <v>108</v>
      </c>
      <c r="B53">
        <v>11590</v>
      </c>
      <c r="C53" t="s">
        <v>109</v>
      </c>
      <c r="D53">
        <v>13858</v>
      </c>
      <c r="E53">
        <v>830</v>
      </c>
      <c r="F53" s="1">
        <f t="shared" si="0"/>
        <v>5.9893202482320683E-2</v>
      </c>
    </row>
    <row r="54" spans="1:6" x14ac:dyDescent="0.25">
      <c r="A54" t="s">
        <v>110</v>
      </c>
      <c r="B54">
        <v>11596</v>
      </c>
      <c r="C54" t="s">
        <v>111</v>
      </c>
      <c r="D54">
        <v>3621</v>
      </c>
      <c r="E54">
        <v>69</v>
      </c>
      <c r="F54" s="1">
        <f t="shared" si="0"/>
        <v>1.9055509527754765E-2</v>
      </c>
    </row>
    <row r="55" spans="1:6" x14ac:dyDescent="0.25">
      <c r="A55" t="s">
        <v>112</v>
      </c>
      <c r="B55">
        <v>11598</v>
      </c>
      <c r="C55" t="s">
        <v>113</v>
      </c>
      <c r="D55">
        <v>3780</v>
      </c>
      <c r="E55">
        <v>91</v>
      </c>
      <c r="F55" s="1">
        <f t="shared" si="0"/>
        <v>2.4074074074074074E-2</v>
      </c>
    </row>
    <row r="56" spans="1:6" x14ac:dyDescent="0.25">
      <c r="A56" t="s">
        <v>114</v>
      </c>
      <c r="B56">
        <v>11701</v>
      </c>
      <c r="C56" t="s">
        <v>115</v>
      </c>
      <c r="D56">
        <v>8862</v>
      </c>
      <c r="E56">
        <v>861</v>
      </c>
      <c r="F56" s="1">
        <f t="shared" si="0"/>
        <v>9.7156398104265407E-2</v>
      </c>
    </row>
    <row r="57" spans="1:6" x14ac:dyDescent="0.25">
      <c r="A57" t="s">
        <v>116</v>
      </c>
      <c r="B57">
        <v>11702</v>
      </c>
      <c r="C57" t="s">
        <v>117</v>
      </c>
      <c r="D57">
        <v>5388</v>
      </c>
      <c r="E57">
        <v>175</v>
      </c>
      <c r="F57" s="1">
        <f t="shared" si="0"/>
        <v>3.2479584261321456E-2</v>
      </c>
    </row>
    <row r="58" spans="1:6" x14ac:dyDescent="0.25">
      <c r="A58" t="s">
        <v>118</v>
      </c>
      <c r="B58">
        <v>11703</v>
      </c>
      <c r="C58" t="s">
        <v>119</v>
      </c>
      <c r="D58">
        <v>5597</v>
      </c>
      <c r="E58">
        <v>176</v>
      </c>
      <c r="F58" s="1">
        <f t="shared" si="0"/>
        <v>3.144541718777917E-2</v>
      </c>
    </row>
    <row r="59" spans="1:6" x14ac:dyDescent="0.25">
      <c r="A59" t="s">
        <v>120</v>
      </c>
      <c r="B59">
        <v>11704</v>
      </c>
      <c r="C59" t="s">
        <v>121</v>
      </c>
      <c r="D59">
        <v>13193</v>
      </c>
      <c r="E59">
        <v>813</v>
      </c>
      <c r="F59" s="1">
        <f t="shared" si="0"/>
        <v>6.1623588266504964E-2</v>
      </c>
    </row>
    <row r="60" spans="1:6" x14ac:dyDescent="0.25">
      <c r="A60" t="s">
        <v>122</v>
      </c>
      <c r="B60">
        <v>11705</v>
      </c>
      <c r="C60" t="s">
        <v>123</v>
      </c>
      <c r="D60">
        <v>2595</v>
      </c>
      <c r="E60">
        <v>161</v>
      </c>
      <c r="F60" s="1">
        <f t="shared" si="0"/>
        <v>6.2042389210019269E-2</v>
      </c>
    </row>
    <row r="61" spans="1:6" x14ac:dyDescent="0.25">
      <c r="A61" t="s">
        <v>124</v>
      </c>
      <c r="B61">
        <v>11706</v>
      </c>
      <c r="C61" t="s">
        <v>125</v>
      </c>
      <c r="D61">
        <v>19686</v>
      </c>
      <c r="E61">
        <v>2784</v>
      </c>
      <c r="F61" s="1">
        <f t="shared" si="0"/>
        <v>0.14142029868942396</v>
      </c>
    </row>
    <row r="62" spans="1:6" x14ac:dyDescent="0.25">
      <c r="A62" t="s">
        <v>126</v>
      </c>
      <c r="B62">
        <v>11709</v>
      </c>
      <c r="C62" t="s">
        <v>127</v>
      </c>
      <c r="D62">
        <v>2482</v>
      </c>
      <c r="E62">
        <v>104</v>
      </c>
      <c r="F62" s="1">
        <f t="shared" si="0"/>
        <v>4.1901692183722805E-2</v>
      </c>
    </row>
    <row r="63" spans="1:6" x14ac:dyDescent="0.25">
      <c r="A63" t="s">
        <v>128</v>
      </c>
      <c r="B63">
        <v>11710</v>
      </c>
      <c r="C63" t="s">
        <v>129</v>
      </c>
      <c r="D63">
        <v>11482</v>
      </c>
      <c r="E63">
        <v>317</v>
      </c>
      <c r="F63" s="1">
        <f t="shared" si="0"/>
        <v>2.7608430587005749E-2</v>
      </c>
    </row>
    <row r="64" spans="1:6" x14ac:dyDescent="0.25">
      <c r="A64" t="s">
        <v>130</v>
      </c>
      <c r="B64">
        <v>11713</v>
      </c>
      <c r="C64" t="s">
        <v>131</v>
      </c>
      <c r="D64">
        <v>3445</v>
      </c>
      <c r="E64">
        <v>401</v>
      </c>
      <c r="F64" s="1">
        <f t="shared" si="0"/>
        <v>0.11640058055152394</v>
      </c>
    </row>
    <row r="65" spans="1:6" x14ac:dyDescent="0.25">
      <c r="A65" t="s">
        <v>132</v>
      </c>
      <c r="B65">
        <v>11714</v>
      </c>
      <c r="C65" t="s">
        <v>133</v>
      </c>
      <c r="D65">
        <v>7903</v>
      </c>
      <c r="E65">
        <v>284</v>
      </c>
      <c r="F65" s="1">
        <f t="shared" si="0"/>
        <v>3.5935720612425663E-2</v>
      </c>
    </row>
    <row r="66" spans="1:6" x14ac:dyDescent="0.25">
      <c r="A66" t="s">
        <v>134</v>
      </c>
      <c r="B66">
        <v>11715</v>
      </c>
      <c r="C66" t="s">
        <v>135</v>
      </c>
      <c r="D66">
        <v>1585</v>
      </c>
      <c r="E66">
        <v>6</v>
      </c>
      <c r="F66" s="1">
        <f t="shared" si="0"/>
        <v>3.7854889589905363E-3</v>
      </c>
    </row>
    <row r="67" spans="1:6" x14ac:dyDescent="0.25">
      <c r="A67" t="s">
        <v>136</v>
      </c>
      <c r="B67">
        <v>11716</v>
      </c>
      <c r="C67" t="s">
        <v>137</v>
      </c>
      <c r="D67">
        <v>3830</v>
      </c>
      <c r="E67">
        <v>211</v>
      </c>
      <c r="F67" s="1">
        <f t="shared" si="0"/>
        <v>5.5091383812010446E-2</v>
      </c>
    </row>
    <row r="68" spans="1:6" x14ac:dyDescent="0.25">
      <c r="A68" t="s">
        <v>138</v>
      </c>
      <c r="B68">
        <v>11717</v>
      </c>
      <c r="C68" t="s">
        <v>139</v>
      </c>
      <c r="D68">
        <v>13886</v>
      </c>
      <c r="E68">
        <v>2062</v>
      </c>
      <c r="F68" s="1">
        <f t="shared" ref="F68:F131" si="1">E68/D68</f>
        <v>0.1484948869364828</v>
      </c>
    </row>
    <row r="69" spans="1:6" x14ac:dyDescent="0.25">
      <c r="A69" t="s">
        <v>140</v>
      </c>
      <c r="B69">
        <v>11718</v>
      </c>
      <c r="C69" t="s">
        <v>141</v>
      </c>
      <c r="D69">
        <v>1069</v>
      </c>
      <c r="E69">
        <v>10</v>
      </c>
      <c r="F69" s="1">
        <f t="shared" si="1"/>
        <v>9.3545369504209538E-3</v>
      </c>
    </row>
    <row r="70" spans="1:6" x14ac:dyDescent="0.25">
      <c r="A70" t="s">
        <v>142</v>
      </c>
      <c r="B70">
        <v>11719</v>
      </c>
      <c r="C70" t="s">
        <v>143</v>
      </c>
      <c r="D70">
        <v>1091</v>
      </c>
      <c r="E70">
        <v>17</v>
      </c>
      <c r="F70" s="1">
        <f t="shared" si="1"/>
        <v>1.5582034830430797E-2</v>
      </c>
    </row>
    <row r="71" spans="1:6" x14ac:dyDescent="0.25">
      <c r="A71" t="s">
        <v>144</v>
      </c>
      <c r="B71">
        <v>11720</v>
      </c>
      <c r="C71" t="s">
        <v>145</v>
      </c>
      <c r="D71">
        <v>8978</v>
      </c>
      <c r="E71">
        <v>447</v>
      </c>
      <c r="F71" s="1">
        <f t="shared" si="1"/>
        <v>4.9788371574961014E-2</v>
      </c>
    </row>
    <row r="72" spans="1:6" x14ac:dyDescent="0.25">
      <c r="A72" t="s">
        <v>146</v>
      </c>
      <c r="B72">
        <v>11721</v>
      </c>
      <c r="C72" t="s">
        <v>147</v>
      </c>
      <c r="D72">
        <v>2230</v>
      </c>
      <c r="E72">
        <v>32</v>
      </c>
      <c r="F72" s="1">
        <f t="shared" si="1"/>
        <v>1.4349775784753363E-2</v>
      </c>
    </row>
    <row r="73" spans="1:6" x14ac:dyDescent="0.25">
      <c r="A73" t="s">
        <v>148</v>
      </c>
      <c r="B73">
        <v>11722</v>
      </c>
      <c r="C73" t="s">
        <v>149</v>
      </c>
      <c r="D73">
        <v>9954</v>
      </c>
      <c r="E73">
        <v>2126</v>
      </c>
      <c r="F73" s="1">
        <f t="shared" si="1"/>
        <v>0.2135824794052642</v>
      </c>
    </row>
    <row r="74" spans="1:6" x14ac:dyDescent="0.25">
      <c r="A74" t="s">
        <v>150</v>
      </c>
      <c r="B74">
        <v>11724</v>
      </c>
      <c r="C74" t="s">
        <v>151</v>
      </c>
      <c r="D74">
        <v>998</v>
      </c>
      <c r="E74">
        <v>0</v>
      </c>
      <c r="F74" s="1">
        <f t="shared" si="1"/>
        <v>0</v>
      </c>
    </row>
    <row r="75" spans="1:6" x14ac:dyDescent="0.25">
      <c r="A75" t="s">
        <v>152</v>
      </c>
      <c r="B75">
        <v>11725</v>
      </c>
      <c r="C75" t="s">
        <v>153</v>
      </c>
      <c r="D75">
        <v>9656</v>
      </c>
      <c r="E75">
        <v>200</v>
      </c>
      <c r="F75" s="1">
        <f t="shared" si="1"/>
        <v>2.0712510356255178E-2</v>
      </c>
    </row>
    <row r="76" spans="1:6" x14ac:dyDescent="0.25">
      <c r="A76" t="s">
        <v>154</v>
      </c>
      <c r="B76">
        <v>11726</v>
      </c>
      <c r="C76" t="s">
        <v>155</v>
      </c>
      <c r="D76">
        <v>6131</v>
      </c>
      <c r="E76">
        <v>663</v>
      </c>
      <c r="F76" s="1">
        <f t="shared" si="1"/>
        <v>0.10813896591094438</v>
      </c>
    </row>
    <row r="77" spans="1:6" x14ac:dyDescent="0.25">
      <c r="A77" t="s">
        <v>156</v>
      </c>
      <c r="B77">
        <v>11727</v>
      </c>
      <c r="C77" t="s">
        <v>157</v>
      </c>
      <c r="D77">
        <v>11225</v>
      </c>
      <c r="E77">
        <v>857</v>
      </c>
      <c r="F77" s="1">
        <f t="shared" si="1"/>
        <v>7.6347438752783964E-2</v>
      </c>
    </row>
    <row r="78" spans="1:6" x14ac:dyDescent="0.25">
      <c r="A78" t="s">
        <v>158</v>
      </c>
      <c r="B78">
        <v>11729</v>
      </c>
      <c r="C78" t="s">
        <v>159</v>
      </c>
      <c r="D78">
        <v>9444</v>
      </c>
      <c r="E78">
        <v>629</v>
      </c>
      <c r="F78" s="1">
        <f t="shared" si="1"/>
        <v>6.6603134265141889E-2</v>
      </c>
    </row>
    <row r="79" spans="1:6" x14ac:dyDescent="0.25">
      <c r="A79" t="s">
        <v>160</v>
      </c>
      <c r="B79">
        <v>11730</v>
      </c>
      <c r="C79" t="s">
        <v>161</v>
      </c>
      <c r="D79">
        <v>4474</v>
      </c>
      <c r="E79">
        <v>85</v>
      </c>
      <c r="F79" s="1">
        <f t="shared" si="1"/>
        <v>1.8998658918194009E-2</v>
      </c>
    </row>
    <row r="80" spans="1:6" x14ac:dyDescent="0.25">
      <c r="A80" t="s">
        <v>162</v>
      </c>
      <c r="B80">
        <v>11731</v>
      </c>
      <c r="C80" t="s">
        <v>163</v>
      </c>
      <c r="D80">
        <v>9953</v>
      </c>
      <c r="E80">
        <v>224</v>
      </c>
      <c r="F80" s="1">
        <f t="shared" si="1"/>
        <v>2.2505777152617302E-2</v>
      </c>
    </row>
    <row r="81" spans="1:6" x14ac:dyDescent="0.25">
      <c r="A81" t="s">
        <v>164</v>
      </c>
      <c r="B81">
        <v>11732</v>
      </c>
      <c r="C81" t="s">
        <v>165</v>
      </c>
      <c r="D81">
        <v>1486</v>
      </c>
      <c r="E81">
        <v>0</v>
      </c>
      <c r="F81" s="1">
        <f t="shared" si="1"/>
        <v>0</v>
      </c>
    </row>
    <row r="82" spans="1:6" x14ac:dyDescent="0.25">
      <c r="A82" t="s">
        <v>166</v>
      </c>
      <c r="B82">
        <v>11733</v>
      </c>
      <c r="C82" t="s">
        <v>167</v>
      </c>
      <c r="D82">
        <v>5673</v>
      </c>
      <c r="E82">
        <v>107</v>
      </c>
      <c r="F82" s="1">
        <f t="shared" si="1"/>
        <v>1.8861272695222985E-2</v>
      </c>
    </row>
    <row r="83" spans="1:6" x14ac:dyDescent="0.25">
      <c r="A83" t="s">
        <v>168</v>
      </c>
      <c r="B83">
        <v>11735</v>
      </c>
      <c r="C83" t="s">
        <v>169</v>
      </c>
      <c r="D83">
        <v>10999</v>
      </c>
      <c r="E83">
        <v>259</v>
      </c>
      <c r="F83" s="1">
        <f t="shared" si="1"/>
        <v>2.354759523593054E-2</v>
      </c>
    </row>
    <row r="84" spans="1:6" x14ac:dyDescent="0.25">
      <c r="A84" t="s">
        <v>170</v>
      </c>
      <c r="B84">
        <v>11738</v>
      </c>
      <c r="C84" t="s">
        <v>171</v>
      </c>
      <c r="D84">
        <v>5253</v>
      </c>
      <c r="E84">
        <v>376</v>
      </c>
      <c r="F84" s="1">
        <f t="shared" si="1"/>
        <v>7.1578145821435374E-2</v>
      </c>
    </row>
    <row r="85" spans="1:6" x14ac:dyDescent="0.25">
      <c r="A85" t="s">
        <v>172</v>
      </c>
      <c r="B85">
        <v>11739</v>
      </c>
      <c r="C85" t="s">
        <v>173</v>
      </c>
      <c r="D85">
        <v>474</v>
      </c>
      <c r="E85">
        <v>0</v>
      </c>
      <c r="F85" s="1">
        <f t="shared" si="1"/>
        <v>0</v>
      </c>
    </row>
    <row r="86" spans="1:6" x14ac:dyDescent="0.25">
      <c r="A86" t="s">
        <v>174</v>
      </c>
      <c r="B86">
        <v>11740</v>
      </c>
      <c r="C86" t="s">
        <v>175</v>
      </c>
      <c r="D86">
        <v>3327</v>
      </c>
      <c r="E86">
        <v>284</v>
      </c>
      <c r="F86" s="1">
        <f t="shared" si="1"/>
        <v>8.5362188157499255E-2</v>
      </c>
    </row>
    <row r="87" spans="1:6" x14ac:dyDescent="0.25">
      <c r="A87" t="s">
        <v>176</v>
      </c>
      <c r="B87">
        <v>11741</v>
      </c>
      <c r="C87" t="s">
        <v>177</v>
      </c>
      <c r="D87">
        <v>9314</v>
      </c>
      <c r="E87">
        <v>424</v>
      </c>
      <c r="F87" s="1">
        <f t="shared" si="1"/>
        <v>4.5522868799656432E-2</v>
      </c>
    </row>
    <row r="88" spans="1:6" x14ac:dyDescent="0.25">
      <c r="A88" t="s">
        <v>178</v>
      </c>
      <c r="B88">
        <v>11742</v>
      </c>
      <c r="C88" t="s">
        <v>179</v>
      </c>
      <c r="D88">
        <v>4590</v>
      </c>
      <c r="E88">
        <v>103</v>
      </c>
      <c r="F88" s="1">
        <f t="shared" si="1"/>
        <v>2.2440087145969498E-2</v>
      </c>
    </row>
    <row r="89" spans="1:6" x14ac:dyDescent="0.25">
      <c r="A89" t="s">
        <v>180</v>
      </c>
      <c r="B89">
        <v>11743</v>
      </c>
      <c r="C89" t="s">
        <v>181</v>
      </c>
      <c r="D89">
        <v>15265</v>
      </c>
      <c r="E89">
        <v>523</v>
      </c>
      <c r="F89" s="1">
        <f t="shared" si="1"/>
        <v>3.4261382246970194E-2</v>
      </c>
    </row>
    <row r="90" spans="1:6" x14ac:dyDescent="0.25">
      <c r="A90" t="s">
        <v>182</v>
      </c>
      <c r="B90">
        <v>11746</v>
      </c>
      <c r="C90" t="s">
        <v>183</v>
      </c>
      <c r="D90">
        <v>21250</v>
      </c>
      <c r="E90">
        <v>1275</v>
      </c>
      <c r="F90" s="1">
        <f t="shared" si="1"/>
        <v>0.06</v>
      </c>
    </row>
    <row r="91" spans="1:6" x14ac:dyDescent="0.25">
      <c r="A91" t="s">
        <v>184</v>
      </c>
      <c r="B91">
        <v>11747</v>
      </c>
      <c r="C91" t="s">
        <v>185</v>
      </c>
      <c r="D91">
        <v>7133</v>
      </c>
      <c r="E91">
        <v>149</v>
      </c>
      <c r="F91" s="1">
        <f t="shared" si="1"/>
        <v>2.0888826580681339E-2</v>
      </c>
    </row>
    <row r="92" spans="1:6" x14ac:dyDescent="0.25">
      <c r="A92" t="s">
        <v>186</v>
      </c>
      <c r="B92">
        <v>11749</v>
      </c>
      <c r="C92" t="s">
        <v>187</v>
      </c>
      <c r="D92">
        <v>1012</v>
      </c>
      <c r="E92">
        <v>90</v>
      </c>
      <c r="F92" s="1">
        <f t="shared" si="1"/>
        <v>8.8932806324110672E-2</v>
      </c>
    </row>
    <row r="93" spans="1:6" x14ac:dyDescent="0.25">
      <c r="A93" t="s">
        <v>188</v>
      </c>
      <c r="B93">
        <v>11751</v>
      </c>
      <c r="C93" t="s">
        <v>189</v>
      </c>
      <c r="D93">
        <v>5233</v>
      </c>
      <c r="E93">
        <v>228</v>
      </c>
      <c r="F93" s="1">
        <f t="shared" si="1"/>
        <v>4.3569654118096691E-2</v>
      </c>
    </row>
    <row r="94" spans="1:6" x14ac:dyDescent="0.25">
      <c r="A94" t="s">
        <v>190</v>
      </c>
      <c r="B94">
        <v>11752</v>
      </c>
      <c r="C94" t="s">
        <v>191</v>
      </c>
      <c r="D94">
        <v>2998</v>
      </c>
      <c r="E94">
        <v>123</v>
      </c>
      <c r="F94" s="1">
        <f t="shared" si="1"/>
        <v>4.1027351567711805E-2</v>
      </c>
    </row>
    <row r="95" spans="1:6" x14ac:dyDescent="0.25">
      <c r="A95" t="s">
        <v>192</v>
      </c>
      <c r="B95">
        <v>11753</v>
      </c>
      <c r="C95" t="s">
        <v>193</v>
      </c>
      <c r="D95">
        <v>4118</v>
      </c>
      <c r="E95">
        <v>67</v>
      </c>
      <c r="F95" s="1">
        <f t="shared" si="1"/>
        <v>1.6270033997085966E-2</v>
      </c>
    </row>
    <row r="96" spans="1:6" x14ac:dyDescent="0.25">
      <c r="A96" t="s">
        <v>194</v>
      </c>
      <c r="B96">
        <v>11754</v>
      </c>
      <c r="C96" t="s">
        <v>195</v>
      </c>
      <c r="D96">
        <v>6626</v>
      </c>
      <c r="E96">
        <v>182</v>
      </c>
      <c r="F96" s="1">
        <f t="shared" si="1"/>
        <v>2.7467552067612436E-2</v>
      </c>
    </row>
    <row r="97" spans="1:6" x14ac:dyDescent="0.25">
      <c r="A97" t="s">
        <v>196</v>
      </c>
      <c r="B97">
        <v>11755</v>
      </c>
      <c r="C97" t="s">
        <v>197</v>
      </c>
      <c r="D97">
        <v>4055</v>
      </c>
      <c r="E97">
        <v>116</v>
      </c>
      <c r="F97" s="1">
        <f t="shared" si="1"/>
        <v>2.8606658446362516E-2</v>
      </c>
    </row>
    <row r="98" spans="1:6" x14ac:dyDescent="0.25">
      <c r="A98" t="s">
        <v>198</v>
      </c>
      <c r="B98">
        <v>11756</v>
      </c>
      <c r="C98" t="s">
        <v>199</v>
      </c>
      <c r="D98">
        <v>13506</v>
      </c>
      <c r="E98">
        <v>475</v>
      </c>
      <c r="F98" s="1">
        <f t="shared" si="1"/>
        <v>3.516955427217533E-2</v>
      </c>
    </row>
    <row r="99" spans="1:6" x14ac:dyDescent="0.25">
      <c r="A99" t="s">
        <v>200</v>
      </c>
      <c r="B99">
        <v>11757</v>
      </c>
      <c r="C99" t="s">
        <v>201</v>
      </c>
      <c r="D99">
        <v>15027</v>
      </c>
      <c r="E99">
        <v>717</v>
      </c>
      <c r="F99" s="1">
        <f t="shared" si="1"/>
        <v>4.7714114593731281E-2</v>
      </c>
    </row>
    <row r="100" spans="1:6" x14ac:dyDescent="0.25">
      <c r="A100" t="s">
        <v>202</v>
      </c>
      <c r="B100">
        <v>11758</v>
      </c>
      <c r="C100" t="s">
        <v>203</v>
      </c>
      <c r="D100">
        <v>18370</v>
      </c>
      <c r="E100">
        <v>685</v>
      </c>
      <c r="F100" s="1">
        <f t="shared" si="1"/>
        <v>3.7289058247142078E-2</v>
      </c>
    </row>
    <row r="101" spans="1:6" x14ac:dyDescent="0.25">
      <c r="A101" t="s">
        <v>204</v>
      </c>
      <c r="B101">
        <v>11762</v>
      </c>
      <c r="C101" t="s">
        <v>205</v>
      </c>
      <c r="D101">
        <v>7344</v>
      </c>
      <c r="E101">
        <v>165</v>
      </c>
      <c r="F101" s="1">
        <f t="shared" si="1"/>
        <v>2.2467320261437908E-2</v>
      </c>
    </row>
    <row r="102" spans="1:6" x14ac:dyDescent="0.25">
      <c r="A102" t="s">
        <v>206</v>
      </c>
      <c r="B102">
        <v>11763</v>
      </c>
      <c r="C102" t="s">
        <v>207</v>
      </c>
      <c r="D102">
        <v>9362</v>
      </c>
      <c r="E102">
        <v>736</v>
      </c>
      <c r="F102" s="1">
        <f t="shared" si="1"/>
        <v>7.8615680410168767E-2</v>
      </c>
    </row>
    <row r="103" spans="1:6" x14ac:dyDescent="0.25">
      <c r="A103" t="s">
        <v>208</v>
      </c>
      <c r="B103">
        <v>11764</v>
      </c>
      <c r="C103" t="s">
        <v>209</v>
      </c>
      <c r="D103">
        <v>4251</v>
      </c>
      <c r="E103">
        <v>19</v>
      </c>
      <c r="F103" s="1">
        <f t="shared" si="1"/>
        <v>4.4695365796283224E-3</v>
      </c>
    </row>
    <row r="104" spans="1:6" x14ac:dyDescent="0.25">
      <c r="A104" t="s">
        <v>210</v>
      </c>
      <c r="B104">
        <v>11765</v>
      </c>
      <c r="C104" t="s">
        <v>211</v>
      </c>
      <c r="D104">
        <v>273</v>
      </c>
      <c r="E104">
        <v>7</v>
      </c>
      <c r="F104" s="1">
        <f t="shared" si="1"/>
        <v>2.564102564102564E-2</v>
      </c>
    </row>
    <row r="105" spans="1:6" x14ac:dyDescent="0.25">
      <c r="A105" t="s">
        <v>212</v>
      </c>
      <c r="B105">
        <v>11766</v>
      </c>
      <c r="C105" t="s">
        <v>213</v>
      </c>
      <c r="D105">
        <v>4374</v>
      </c>
      <c r="E105">
        <v>108</v>
      </c>
      <c r="F105" s="1">
        <f t="shared" si="1"/>
        <v>2.4691358024691357E-2</v>
      </c>
    </row>
    <row r="106" spans="1:6" x14ac:dyDescent="0.25">
      <c r="A106" t="s">
        <v>214</v>
      </c>
      <c r="B106">
        <v>11767</v>
      </c>
      <c r="C106" t="s">
        <v>215</v>
      </c>
      <c r="D106">
        <v>4696</v>
      </c>
      <c r="E106">
        <v>99</v>
      </c>
      <c r="F106" s="1">
        <f t="shared" si="1"/>
        <v>2.1081771720613287E-2</v>
      </c>
    </row>
    <row r="107" spans="1:6" x14ac:dyDescent="0.25">
      <c r="A107" t="s">
        <v>216</v>
      </c>
      <c r="B107">
        <v>11768</v>
      </c>
      <c r="C107" t="s">
        <v>217</v>
      </c>
      <c r="D107">
        <v>7846</v>
      </c>
      <c r="E107">
        <v>132</v>
      </c>
      <c r="F107" s="1">
        <f t="shared" si="1"/>
        <v>1.6823859291358653E-2</v>
      </c>
    </row>
    <row r="108" spans="1:6" x14ac:dyDescent="0.25">
      <c r="A108" t="s">
        <v>218</v>
      </c>
      <c r="B108">
        <v>11769</v>
      </c>
      <c r="C108" t="s">
        <v>219</v>
      </c>
      <c r="D108">
        <v>3322</v>
      </c>
      <c r="E108">
        <v>87</v>
      </c>
      <c r="F108" s="1">
        <f t="shared" si="1"/>
        <v>2.6189042745334137E-2</v>
      </c>
    </row>
    <row r="109" spans="1:6" x14ac:dyDescent="0.25">
      <c r="A109" t="s">
        <v>220</v>
      </c>
      <c r="B109">
        <v>11770</v>
      </c>
      <c r="C109" t="s">
        <v>221</v>
      </c>
      <c r="D109">
        <v>43</v>
      </c>
      <c r="E109">
        <v>1</v>
      </c>
      <c r="F109" s="1">
        <f t="shared" si="1"/>
        <v>2.3255813953488372E-2</v>
      </c>
    </row>
    <row r="110" spans="1:6" x14ac:dyDescent="0.25">
      <c r="A110" t="s">
        <v>222</v>
      </c>
      <c r="B110">
        <v>11771</v>
      </c>
      <c r="C110" t="s">
        <v>223</v>
      </c>
      <c r="D110">
        <v>3390</v>
      </c>
      <c r="E110">
        <v>78</v>
      </c>
      <c r="F110" s="1">
        <f t="shared" si="1"/>
        <v>2.3008849557522124E-2</v>
      </c>
    </row>
    <row r="111" spans="1:6" x14ac:dyDescent="0.25">
      <c r="A111" t="s">
        <v>224</v>
      </c>
      <c r="B111">
        <v>11772</v>
      </c>
      <c r="C111" t="s">
        <v>225</v>
      </c>
      <c r="D111">
        <v>16604</v>
      </c>
      <c r="E111">
        <v>1653</v>
      </c>
      <c r="F111" s="1">
        <f t="shared" si="1"/>
        <v>9.9554324259214649E-2</v>
      </c>
    </row>
    <row r="112" spans="1:6" x14ac:dyDescent="0.25">
      <c r="A112" t="s">
        <v>226</v>
      </c>
      <c r="B112">
        <v>11776</v>
      </c>
      <c r="C112" t="s">
        <v>227</v>
      </c>
      <c r="D112">
        <v>8180</v>
      </c>
      <c r="E112">
        <v>543</v>
      </c>
      <c r="F112" s="1">
        <f t="shared" si="1"/>
        <v>6.6381418092909539E-2</v>
      </c>
    </row>
    <row r="113" spans="1:6" x14ac:dyDescent="0.25">
      <c r="A113" t="s">
        <v>228</v>
      </c>
      <c r="B113">
        <v>11777</v>
      </c>
      <c r="C113" t="s">
        <v>229</v>
      </c>
      <c r="D113">
        <v>3587</v>
      </c>
      <c r="E113">
        <v>2</v>
      </c>
      <c r="F113" s="1">
        <f t="shared" si="1"/>
        <v>5.575689991636465E-4</v>
      </c>
    </row>
    <row r="114" spans="1:6" x14ac:dyDescent="0.25">
      <c r="A114" t="s">
        <v>230</v>
      </c>
      <c r="B114">
        <v>11778</v>
      </c>
      <c r="C114" t="s">
        <v>231</v>
      </c>
      <c r="D114">
        <v>4294</v>
      </c>
      <c r="E114">
        <v>264</v>
      </c>
      <c r="F114" s="1">
        <f t="shared" si="1"/>
        <v>6.1481136469492312E-2</v>
      </c>
    </row>
    <row r="115" spans="1:6" x14ac:dyDescent="0.25">
      <c r="A115" t="s">
        <v>232</v>
      </c>
      <c r="B115">
        <v>11779</v>
      </c>
      <c r="C115" t="s">
        <v>233</v>
      </c>
      <c r="D115">
        <v>13142</v>
      </c>
      <c r="E115">
        <v>866</v>
      </c>
      <c r="F115" s="1">
        <f t="shared" si="1"/>
        <v>6.5895601887079588E-2</v>
      </c>
    </row>
    <row r="116" spans="1:6" x14ac:dyDescent="0.25">
      <c r="A116" t="s">
        <v>234</v>
      </c>
      <c r="B116">
        <v>11780</v>
      </c>
      <c r="C116" t="s">
        <v>235</v>
      </c>
      <c r="D116">
        <v>5164</v>
      </c>
      <c r="E116">
        <v>85</v>
      </c>
      <c r="F116" s="1">
        <f t="shared" si="1"/>
        <v>1.6460108443067389E-2</v>
      </c>
    </row>
    <row r="117" spans="1:6" x14ac:dyDescent="0.25">
      <c r="A117" t="s">
        <v>236</v>
      </c>
      <c r="B117">
        <v>11782</v>
      </c>
      <c r="C117" t="s">
        <v>237</v>
      </c>
      <c r="D117">
        <v>5405</v>
      </c>
      <c r="E117">
        <v>207</v>
      </c>
      <c r="F117" s="1">
        <f t="shared" si="1"/>
        <v>3.8297872340425532E-2</v>
      </c>
    </row>
    <row r="118" spans="1:6" x14ac:dyDescent="0.25">
      <c r="A118" t="s">
        <v>238</v>
      </c>
      <c r="B118">
        <v>11783</v>
      </c>
      <c r="C118" t="s">
        <v>239</v>
      </c>
      <c r="D118">
        <v>7076</v>
      </c>
      <c r="E118">
        <v>193</v>
      </c>
      <c r="F118" s="1">
        <f t="shared" si="1"/>
        <v>2.7275296777840588E-2</v>
      </c>
    </row>
    <row r="119" spans="1:6" x14ac:dyDescent="0.25">
      <c r="A119" t="s">
        <v>240</v>
      </c>
      <c r="B119">
        <v>11784</v>
      </c>
      <c r="C119" t="s">
        <v>241</v>
      </c>
      <c r="D119">
        <v>8141</v>
      </c>
      <c r="E119">
        <v>602</v>
      </c>
      <c r="F119" s="1">
        <f t="shared" si="1"/>
        <v>7.3946689595872736E-2</v>
      </c>
    </row>
    <row r="120" spans="1:6" x14ac:dyDescent="0.25">
      <c r="A120" t="s">
        <v>242</v>
      </c>
      <c r="B120">
        <v>11786</v>
      </c>
      <c r="C120" t="s">
        <v>243</v>
      </c>
      <c r="D120">
        <v>1979</v>
      </c>
      <c r="E120">
        <v>31</v>
      </c>
      <c r="F120" s="1">
        <f t="shared" si="1"/>
        <v>1.5664477008590198E-2</v>
      </c>
    </row>
    <row r="121" spans="1:6" x14ac:dyDescent="0.25">
      <c r="A121" t="s">
        <v>244</v>
      </c>
      <c r="B121">
        <v>11787</v>
      </c>
      <c r="C121" t="s">
        <v>245</v>
      </c>
      <c r="D121">
        <v>11990</v>
      </c>
      <c r="E121">
        <v>351</v>
      </c>
      <c r="F121" s="1">
        <f t="shared" si="1"/>
        <v>2.9274395329441202E-2</v>
      </c>
    </row>
    <row r="122" spans="1:6" x14ac:dyDescent="0.25">
      <c r="A122" t="s">
        <v>246</v>
      </c>
      <c r="B122">
        <v>11788</v>
      </c>
      <c r="C122" t="s">
        <v>247</v>
      </c>
      <c r="D122">
        <v>5620</v>
      </c>
      <c r="E122">
        <v>106</v>
      </c>
      <c r="F122" s="1">
        <f t="shared" si="1"/>
        <v>1.886120996441281E-2</v>
      </c>
    </row>
    <row r="123" spans="1:6" x14ac:dyDescent="0.25">
      <c r="A123" t="s">
        <v>248</v>
      </c>
      <c r="B123">
        <v>11789</v>
      </c>
      <c r="C123" t="s">
        <v>249</v>
      </c>
      <c r="D123">
        <v>2594</v>
      </c>
      <c r="E123">
        <v>193</v>
      </c>
      <c r="F123" s="1">
        <f t="shared" si="1"/>
        <v>7.4402467232074013E-2</v>
      </c>
    </row>
    <row r="124" spans="1:6" x14ac:dyDescent="0.25">
      <c r="A124" t="s">
        <v>250</v>
      </c>
      <c r="B124">
        <v>11790</v>
      </c>
      <c r="C124" t="s">
        <v>251</v>
      </c>
      <c r="D124">
        <v>4787</v>
      </c>
      <c r="E124">
        <v>66</v>
      </c>
      <c r="F124" s="1">
        <f t="shared" si="1"/>
        <v>1.3787340714434928E-2</v>
      </c>
    </row>
    <row r="125" spans="1:6" x14ac:dyDescent="0.25">
      <c r="A125" t="s">
        <v>252</v>
      </c>
      <c r="B125">
        <v>11791</v>
      </c>
      <c r="C125" t="s">
        <v>253</v>
      </c>
      <c r="D125">
        <v>8073</v>
      </c>
      <c r="E125">
        <v>138</v>
      </c>
      <c r="F125" s="1">
        <f t="shared" si="1"/>
        <v>1.7094017094017096E-2</v>
      </c>
    </row>
    <row r="126" spans="1:6" x14ac:dyDescent="0.25">
      <c r="A126" t="s">
        <v>254</v>
      </c>
      <c r="B126">
        <v>11792</v>
      </c>
      <c r="C126" t="s">
        <v>255</v>
      </c>
      <c r="D126">
        <v>3009</v>
      </c>
      <c r="E126">
        <v>45</v>
      </c>
      <c r="F126" s="1">
        <f t="shared" si="1"/>
        <v>1.4955134596211365E-2</v>
      </c>
    </row>
    <row r="127" spans="1:6" x14ac:dyDescent="0.25">
      <c r="A127" t="s">
        <v>256</v>
      </c>
      <c r="B127">
        <v>11793</v>
      </c>
      <c r="C127" t="s">
        <v>257</v>
      </c>
      <c r="D127">
        <v>10524</v>
      </c>
      <c r="E127">
        <v>249</v>
      </c>
      <c r="F127" s="1">
        <f t="shared" si="1"/>
        <v>2.3660205245153935E-2</v>
      </c>
    </row>
    <row r="128" spans="1:6" x14ac:dyDescent="0.25">
      <c r="A128" t="s">
        <v>258</v>
      </c>
      <c r="B128">
        <v>11794</v>
      </c>
      <c r="C128" t="s">
        <v>259</v>
      </c>
      <c r="D128">
        <v>0</v>
      </c>
      <c r="E128">
        <v>0</v>
      </c>
      <c r="F128" s="1" t="e">
        <f t="shared" si="1"/>
        <v>#DIV/0!</v>
      </c>
    </row>
    <row r="129" spans="1:6" x14ac:dyDescent="0.25">
      <c r="A129" t="s">
        <v>260</v>
      </c>
      <c r="B129">
        <v>11795</v>
      </c>
      <c r="C129" t="s">
        <v>261</v>
      </c>
      <c r="D129">
        <v>8228</v>
      </c>
      <c r="E129">
        <v>132</v>
      </c>
      <c r="F129" s="1">
        <f t="shared" si="1"/>
        <v>1.6042780748663103E-2</v>
      </c>
    </row>
    <row r="130" spans="1:6" x14ac:dyDescent="0.25">
      <c r="A130" t="s">
        <v>262</v>
      </c>
      <c r="B130">
        <v>11796</v>
      </c>
      <c r="C130" t="s">
        <v>263</v>
      </c>
      <c r="D130">
        <v>1261</v>
      </c>
      <c r="E130">
        <v>60</v>
      </c>
      <c r="F130" s="1">
        <f t="shared" si="1"/>
        <v>4.7581284694686754E-2</v>
      </c>
    </row>
    <row r="131" spans="1:6" x14ac:dyDescent="0.25">
      <c r="A131" t="s">
        <v>264</v>
      </c>
      <c r="B131">
        <v>11797</v>
      </c>
      <c r="C131" t="s">
        <v>265</v>
      </c>
      <c r="D131">
        <v>3054</v>
      </c>
      <c r="E131">
        <v>20</v>
      </c>
      <c r="F131" s="1">
        <f t="shared" si="1"/>
        <v>6.5487884741322853E-3</v>
      </c>
    </row>
    <row r="132" spans="1:6" x14ac:dyDescent="0.25">
      <c r="A132" t="s">
        <v>266</v>
      </c>
      <c r="B132">
        <v>11798</v>
      </c>
      <c r="C132" t="s">
        <v>267</v>
      </c>
      <c r="D132">
        <v>4059</v>
      </c>
      <c r="E132">
        <v>930</v>
      </c>
      <c r="F132" s="1">
        <f t="shared" ref="F132:F179" si="2">E132/D132</f>
        <v>0.22912047302291205</v>
      </c>
    </row>
    <row r="133" spans="1:6" x14ac:dyDescent="0.25">
      <c r="A133" t="s">
        <v>268</v>
      </c>
      <c r="B133">
        <v>11801</v>
      </c>
      <c r="C133" t="s">
        <v>269</v>
      </c>
      <c r="D133">
        <v>12848</v>
      </c>
      <c r="E133">
        <v>504</v>
      </c>
      <c r="F133" s="1">
        <f t="shared" si="2"/>
        <v>3.9227895392278951E-2</v>
      </c>
    </row>
    <row r="134" spans="1:6" x14ac:dyDescent="0.25">
      <c r="A134" t="s">
        <v>270</v>
      </c>
      <c r="B134">
        <v>11803</v>
      </c>
      <c r="C134" t="s">
        <v>271</v>
      </c>
      <c r="D134">
        <v>9686</v>
      </c>
      <c r="E134">
        <v>248</v>
      </c>
      <c r="F134" s="1">
        <f t="shared" si="2"/>
        <v>2.5603964484823456E-2</v>
      </c>
    </row>
    <row r="135" spans="1:6" x14ac:dyDescent="0.25">
      <c r="A135" t="s">
        <v>272</v>
      </c>
      <c r="B135">
        <v>11804</v>
      </c>
      <c r="C135" t="s">
        <v>273</v>
      </c>
      <c r="D135">
        <v>1691</v>
      </c>
      <c r="E135">
        <v>63</v>
      </c>
      <c r="F135" s="1">
        <f t="shared" si="2"/>
        <v>3.7256061502069782E-2</v>
      </c>
    </row>
    <row r="136" spans="1:6" x14ac:dyDescent="0.25">
      <c r="A136" t="s">
        <v>274</v>
      </c>
      <c r="B136">
        <v>11901</v>
      </c>
      <c r="C136" t="s">
        <v>275</v>
      </c>
      <c r="D136">
        <v>9899</v>
      </c>
      <c r="E136">
        <v>1318</v>
      </c>
      <c r="F136" s="1">
        <f t="shared" si="2"/>
        <v>0.13314476209718154</v>
      </c>
    </row>
    <row r="137" spans="1:6" x14ac:dyDescent="0.25">
      <c r="A137" t="s">
        <v>276</v>
      </c>
      <c r="B137">
        <v>11930</v>
      </c>
      <c r="C137" t="s">
        <v>277</v>
      </c>
      <c r="D137">
        <v>628</v>
      </c>
      <c r="E137">
        <v>25</v>
      </c>
      <c r="F137" s="1">
        <f t="shared" si="2"/>
        <v>3.9808917197452227E-2</v>
      </c>
    </row>
    <row r="138" spans="1:6" x14ac:dyDescent="0.25">
      <c r="A138" t="s">
        <v>278</v>
      </c>
      <c r="B138">
        <v>11931</v>
      </c>
      <c r="C138" t="s">
        <v>279</v>
      </c>
      <c r="D138">
        <v>18</v>
      </c>
      <c r="E138">
        <v>0</v>
      </c>
      <c r="F138" s="1">
        <f t="shared" si="2"/>
        <v>0</v>
      </c>
    </row>
    <row r="139" spans="1:6" x14ac:dyDescent="0.25">
      <c r="A139" t="s">
        <v>280</v>
      </c>
      <c r="B139">
        <v>11932</v>
      </c>
      <c r="C139" t="s">
        <v>281</v>
      </c>
      <c r="D139">
        <v>445</v>
      </c>
      <c r="E139">
        <v>3</v>
      </c>
      <c r="F139" s="1">
        <f t="shared" si="2"/>
        <v>6.7415730337078653E-3</v>
      </c>
    </row>
    <row r="140" spans="1:6" x14ac:dyDescent="0.25">
      <c r="A140" t="s">
        <v>282</v>
      </c>
      <c r="B140">
        <v>11933</v>
      </c>
      <c r="C140" t="s">
        <v>283</v>
      </c>
      <c r="D140">
        <v>2717</v>
      </c>
      <c r="E140">
        <v>293</v>
      </c>
      <c r="F140" s="1">
        <f t="shared" si="2"/>
        <v>0.10783952889216047</v>
      </c>
    </row>
    <row r="141" spans="1:6" x14ac:dyDescent="0.25">
      <c r="A141" t="s">
        <v>284</v>
      </c>
      <c r="B141">
        <v>11934</v>
      </c>
      <c r="C141" t="s">
        <v>285</v>
      </c>
      <c r="D141">
        <v>2564</v>
      </c>
      <c r="E141">
        <v>97</v>
      </c>
      <c r="F141" s="1">
        <f t="shared" si="2"/>
        <v>3.7831513260530421E-2</v>
      </c>
    </row>
    <row r="142" spans="1:6" x14ac:dyDescent="0.25">
      <c r="A142" t="s">
        <v>286</v>
      </c>
      <c r="B142">
        <v>11935</v>
      </c>
      <c r="C142" t="s">
        <v>287</v>
      </c>
      <c r="D142">
        <v>1282</v>
      </c>
      <c r="E142">
        <v>53</v>
      </c>
      <c r="F142" s="1">
        <f t="shared" si="2"/>
        <v>4.1341653666146644E-2</v>
      </c>
    </row>
    <row r="143" spans="1:6" x14ac:dyDescent="0.25">
      <c r="A143" t="s">
        <v>288</v>
      </c>
      <c r="B143">
        <v>11937</v>
      </c>
      <c r="C143" t="s">
        <v>289</v>
      </c>
      <c r="D143">
        <v>6327</v>
      </c>
      <c r="E143">
        <v>187</v>
      </c>
      <c r="F143" s="1">
        <f t="shared" si="2"/>
        <v>2.9555871661134818E-2</v>
      </c>
    </row>
    <row r="144" spans="1:6" x14ac:dyDescent="0.25">
      <c r="A144" t="s">
        <v>290</v>
      </c>
      <c r="B144">
        <v>11939</v>
      </c>
      <c r="C144" t="s">
        <v>291</v>
      </c>
      <c r="D144">
        <v>450</v>
      </c>
      <c r="E144">
        <v>13</v>
      </c>
      <c r="F144" s="1">
        <f t="shared" si="2"/>
        <v>2.8888888888888888E-2</v>
      </c>
    </row>
    <row r="145" spans="1:6" x14ac:dyDescent="0.25">
      <c r="A145" t="s">
        <v>292</v>
      </c>
      <c r="B145">
        <v>11940</v>
      </c>
      <c r="C145" t="s">
        <v>293</v>
      </c>
      <c r="D145">
        <v>1892</v>
      </c>
      <c r="E145">
        <v>52</v>
      </c>
      <c r="F145" s="1">
        <f t="shared" si="2"/>
        <v>2.748414376321353E-2</v>
      </c>
    </row>
    <row r="146" spans="1:6" x14ac:dyDescent="0.25">
      <c r="A146" t="s">
        <v>294</v>
      </c>
      <c r="B146">
        <v>11941</v>
      </c>
      <c r="C146" t="s">
        <v>295</v>
      </c>
      <c r="D146">
        <v>764</v>
      </c>
      <c r="E146">
        <v>19</v>
      </c>
      <c r="F146" s="1">
        <f t="shared" si="2"/>
        <v>2.4869109947643978E-2</v>
      </c>
    </row>
    <row r="147" spans="1:6" x14ac:dyDescent="0.25">
      <c r="A147" t="s">
        <v>296</v>
      </c>
      <c r="B147">
        <v>11942</v>
      </c>
      <c r="C147" t="s">
        <v>297</v>
      </c>
      <c r="D147">
        <v>1597</v>
      </c>
      <c r="E147">
        <v>14</v>
      </c>
      <c r="F147" s="1">
        <f t="shared" si="2"/>
        <v>8.7664370695053218E-3</v>
      </c>
    </row>
    <row r="148" spans="1:6" x14ac:dyDescent="0.25">
      <c r="A148" t="s">
        <v>298</v>
      </c>
      <c r="B148">
        <v>11944</v>
      </c>
      <c r="C148" t="s">
        <v>299</v>
      </c>
      <c r="D148">
        <v>1851</v>
      </c>
      <c r="E148">
        <v>168</v>
      </c>
      <c r="F148" s="1">
        <f t="shared" si="2"/>
        <v>9.0761750405186387E-2</v>
      </c>
    </row>
    <row r="149" spans="1:6" x14ac:dyDescent="0.25">
      <c r="A149" t="s">
        <v>300</v>
      </c>
      <c r="B149">
        <v>11946</v>
      </c>
      <c r="C149" t="s">
        <v>301</v>
      </c>
      <c r="D149">
        <v>5326</v>
      </c>
      <c r="E149">
        <v>185</v>
      </c>
      <c r="F149" s="1">
        <f t="shared" si="2"/>
        <v>3.4735260983852795E-2</v>
      </c>
    </row>
    <row r="150" spans="1:6" x14ac:dyDescent="0.25">
      <c r="A150" t="s">
        <v>302</v>
      </c>
      <c r="B150">
        <v>11947</v>
      </c>
      <c r="C150" t="s">
        <v>303</v>
      </c>
      <c r="D150">
        <v>75</v>
      </c>
      <c r="E150">
        <v>0</v>
      </c>
      <c r="F150" s="1">
        <f t="shared" si="2"/>
        <v>0</v>
      </c>
    </row>
    <row r="151" spans="1:6" x14ac:dyDescent="0.25">
      <c r="A151" t="s">
        <v>304</v>
      </c>
      <c r="B151">
        <v>11948</v>
      </c>
      <c r="C151" t="s">
        <v>305</v>
      </c>
      <c r="D151">
        <v>470</v>
      </c>
      <c r="E151">
        <v>56</v>
      </c>
      <c r="F151" s="1">
        <f t="shared" si="2"/>
        <v>0.11914893617021277</v>
      </c>
    </row>
    <row r="152" spans="1:6" x14ac:dyDescent="0.25">
      <c r="A152" t="s">
        <v>306</v>
      </c>
      <c r="B152">
        <v>11949</v>
      </c>
      <c r="C152" t="s">
        <v>307</v>
      </c>
      <c r="D152">
        <v>4809</v>
      </c>
      <c r="E152">
        <v>99</v>
      </c>
      <c r="F152" s="1">
        <f t="shared" si="2"/>
        <v>2.0586400499064253E-2</v>
      </c>
    </row>
    <row r="153" spans="1:6" x14ac:dyDescent="0.25">
      <c r="A153" t="s">
        <v>308</v>
      </c>
      <c r="B153">
        <v>11950</v>
      </c>
      <c r="C153" t="s">
        <v>309</v>
      </c>
      <c r="D153">
        <v>5177</v>
      </c>
      <c r="E153">
        <v>573</v>
      </c>
      <c r="F153" s="1">
        <f t="shared" si="2"/>
        <v>0.11068186208228704</v>
      </c>
    </row>
    <row r="154" spans="1:6" x14ac:dyDescent="0.25">
      <c r="A154" t="s">
        <v>310</v>
      </c>
      <c r="B154">
        <v>11951</v>
      </c>
      <c r="C154" t="s">
        <v>311</v>
      </c>
      <c r="D154">
        <v>4488</v>
      </c>
      <c r="E154">
        <v>799</v>
      </c>
      <c r="F154" s="1">
        <f t="shared" si="2"/>
        <v>0.17803030303030304</v>
      </c>
    </row>
    <row r="155" spans="1:6" x14ac:dyDescent="0.25">
      <c r="A155" t="s">
        <v>312</v>
      </c>
      <c r="B155">
        <v>11952</v>
      </c>
      <c r="C155" t="s">
        <v>313</v>
      </c>
      <c r="D155">
        <v>1892</v>
      </c>
      <c r="E155">
        <v>96</v>
      </c>
      <c r="F155" s="1">
        <f t="shared" si="2"/>
        <v>5.0739957716701901E-2</v>
      </c>
    </row>
    <row r="156" spans="1:6" x14ac:dyDescent="0.25">
      <c r="A156" t="s">
        <v>314</v>
      </c>
      <c r="B156">
        <v>11953</v>
      </c>
      <c r="C156" t="s">
        <v>315</v>
      </c>
      <c r="D156">
        <v>5204</v>
      </c>
      <c r="E156">
        <v>443</v>
      </c>
      <c r="F156" s="1">
        <f t="shared" si="2"/>
        <v>8.5126825518831661E-2</v>
      </c>
    </row>
    <row r="157" spans="1:6" x14ac:dyDescent="0.25">
      <c r="A157" t="s">
        <v>316</v>
      </c>
      <c r="B157">
        <v>11954</v>
      </c>
      <c r="C157" t="s">
        <v>317</v>
      </c>
      <c r="D157">
        <v>1742</v>
      </c>
      <c r="E157">
        <v>52</v>
      </c>
      <c r="F157" s="1">
        <f t="shared" si="2"/>
        <v>2.9850746268656716E-2</v>
      </c>
    </row>
    <row r="158" spans="1:6" x14ac:dyDescent="0.25">
      <c r="A158" t="s">
        <v>318</v>
      </c>
      <c r="B158">
        <v>11955</v>
      </c>
      <c r="C158" t="s">
        <v>319</v>
      </c>
      <c r="D158">
        <v>1383</v>
      </c>
      <c r="E158">
        <v>49</v>
      </c>
      <c r="F158" s="1">
        <f t="shared" si="2"/>
        <v>3.5430224150397684E-2</v>
      </c>
    </row>
    <row r="159" spans="1:6" x14ac:dyDescent="0.25">
      <c r="A159" t="s">
        <v>320</v>
      </c>
      <c r="B159">
        <v>11956</v>
      </c>
      <c r="C159" t="s">
        <v>321</v>
      </c>
      <c r="D159">
        <v>161</v>
      </c>
      <c r="E159">
        <v>0</v>
      </c>
      <c r="F159" s="1">
        <f t="shared" si="2"/>
        <v>0</v>
      </c>
    </row>
    <row r="160" spans="1:6" x14ac:dyDescent="0.25">
      <c r="A160" t="s">
        <v>322</v>
      </c>
      <c r="B160">
        <v>11957</v>
      </c>
      <c r="C160" t="s">
        <v>323</v>
      </c>
      <c r="D160">
        <v>359</v>
      </c>
      <c r="E160">
        <v>7</v>
      </c>
      <c r="F160" s="1">
        <f t="shared" si="2"/>
        <v>1.9498607242339833E-2</v>
      </c>
    </row>
    <row r="161" spans="1:6" x14ac:dyDescent="0.25">
      <c r="A161" t="s">
        <v>324</v>
      </c>
      <c r="B161">
        <v>11958</v>
      </c>
      <c r="C161" t="s">
        <v>325</v>
      </c>
      <c r="D161">
        <v>207</v>
      </c>
      <c r="E161">
        <v>10</v>
      </c>
      <c r="F161" s="1">
        <f t="shared" si="2"/>
        <v>4.8309178743961352E-2</v>
      </c>
    </row>
    <row r="162" spans="1:6" x14ac:dyDescent="0.25">
      <c r="A162" t="s">
        <v>326</v>
      </c>
      <c r="B162">
        <v>11959</v>
      </c>
      <c r="C162" t="s">
        <v>327</v>
      </c>
      <c r="D162">
        <v>398</v>
      </c>
      <c r="E162">
        <v>7</v>
      </c>
      <c r="F162" s="1">
        <f t="shared" si="2"/>
        <v>1.7587939698492462E-2</v>
      </c>
    </row>
    <row r="163" spans="1:6" x14ac:dyDescent="0.25">
      <c r="A163" t="s">
        <v>328</v>
      </c>
      <c r="B163">
        <v>11960</v>
      </c>
      <c r="C163" t="s">
        <v>329</v>
      </c>
      <c r="D163">
        <v>360</v>
      </c>
      <c r="E163">
        <v>0</v>
      </c>
      <c r="F163" s="1">
        <f t="shared" si="2"/>
        <v>0</v>
      </c>
    </row>
    <row r="164" spans="1:6" x14ac:dyDescent="0.25">
      <c r="A164" t="s">
        <v>330</v>
      </c>
      <c r="B164">
        <v>11961</v>
      </c>
      <c r="C164" t="s">
        <v>331</v>
      </c>
      <c r="D164">
        <v>5156</v>
      </c>
      <c r="E164">
        <v>284</v>
      </c>
      <c r="F164" s="1">
        <f t="shared" si="2"/>
        <v>5.5081458494957332E-2</v>
      </c>
    </row>
    <row r="165" spans="1:6" x14ac:dyDescent="0.25">
      <c r="A165" t="s">
        <v>332</v>
      </c>
      <c r="B165">
        <v>11962</v>
      </c>
      <c r="C165" t="s">
        <v>333</v>
      </c>
      <c r="D165">
        <v>178</v>
      </c>
      <c r="E165">
        <v>0</v>
      </c>
      <c r="F165" s="1">
        <f t="shared" si="2"/>
        <v>0</v>
      </c>
    </row>
    <row r="166" spans="1:6" x14ac:dyDescent="0.25">
      <c r="A166" t="s">
        <v>334</v>
      </c>
      <c r="B166">
        <v>11963</v>
      </c>
      <c r="C166" t="s">
        <v>335</v>
      </c>
      <c r="D166">
        <v>2856</v>
      </c>
      <c r="E166">
        <v>31</v>
      </c>
      <c r="F166" s="1">
        <f t="shared" si="2"/>
        <v>1.0854341736694677E-2</v>
      </c>
    </row>
    <row r="167" spans="1:6" x14ac:dyDescent="0.25">
      <c r="A167" t="s">
        <v>336</v>
      </c>
      <c r="B167">
        <v>11964</v>
      </c>
      <c r="C167" t="s">
        <v>337</v>
      </c>
      <c r="D167">
        <v>812</v>
      </c>
      <c r="E167">
        <v>25</v>
      </c>
      <c r="F167" s="1">
        <f t="shared" si="2"/>
        <v>3.0788177339901478E-2</v>
      </c>
    </row>
    <row r="168" spans="1:6" x14ac:dyDescent="0.25">
      <c r="A168" t="s">
        <v>338</v>
      </c>
      <c r="B168">
        <v>11965</v>
      </c>
      <c r="C168" t="s">
        <v>339</v>
      </c>
      <c r="D168">
        <v>251</v>
      </c>
      <c r="E168">
        <v>0</v>
      </c>
      <c r="F168" s="1">
        <f t="shared" si="2"/>
        <v>0</v>
      </c>
    </row>
    <row r="169" spans="1:6" x14ac:dyDescent="0.25">
      <c r="A169" t="s">
        <v>340</v>
      </c>
      <c r="B169">
        <v>11967</v>
      </c>
      <c r="C169" t="s">
        <v>341</v>
      </c>
      <c r="D169">
        <v>8049</v>
      </c>
      <c r="E169">
        <v>684</v>
      </c>
      <c r="F169" s="1">
        <f t="shared" si="2"/>
        <v>8.497950055907566E-2</v>
      </c>
    </row>
    <row r="170" spans="1:6" x14ac:dyDescent="0.25">
      <c r="A170" t="s">
        <v>342</v>
      </c>
      <c r="B170">
        <v>11968</v>
      </c>
      <c r="C170" t="s">
        <v>343</v>
      </c>
      <c r="D170">
        <v>4185</v>
      </c>
      <c r="E170">
        <v>179</v>
      </c>
      <c r="F170" s="1">
        <f t="shared" si="2"/>
        <v>4.2771804062126641E-2</v>
      </c>
    </row>
    <row r="171" spans="1:6" x14ac:dyDescent="0.25">
      <c r="A171" t="s">
        <v>344</v>
      </c>
      <c r="B171">
        <v>11970</v>
      </c>
      <c r="C171" t="s">
        <v>345</v>
      </c>
      <c r="D171">
        <v>264</v>
      </c>
      <c r="E171">
        <v>41</v>
      </c>
      <c r="F171" s="1">
        <f t="shared" si="2"/>
        <v>0.1553030303030303</v>
      </c>
    </row>
    <row r="172" spans="1:6" x14ac:dyDescent="0.25">
      <c r="A172" t="s">
        <v>346</v>
      </c>
      <c r="B172">
        <v>11971</v>
      </c>
      <c r="C172" t="s">
        <v>347</v>
      </c>
      <c r="D172">
        <v>2657</v>
      </c>
      <c r="E172">
        <v>17</v>
      </c>
      <c r="F172" s="1">
        <f t="shared" si="2"/>
        <v>6.3981934512608203E-3</v>
      </c>
    </row>
    <row r="173" spans="1:6" x14ac:dyDescent="0.25">
      <c r="A173" t="s">
        <v>348</v>
      </c>
      <c r="B173">
        <v>11972</v>
      </c>
      <c r="C173" t="s">
        <v>349</v>
      </c>
      <c r="D173">
        <v>451</v>
      </c>
      <c r="E173">
        <v>12</v>
      </c>
      <c r="F173" s="1">
        <f t="shared" si="2"/>
        <v>2.6607538802660754E-2</v>
      </c>
    </row>
    <row r="174" spans="1:6" x14ac:dyDescent="0.25">
      <c r="A174" t="s">
        <v>350</v>
      </c>
      <c r="B174">
        <v>11973</v>
      </c>
      <c r="C174" t="s">
        <v>351</v>
      </c>
      <c r="D174">
        <v>0</v>
      </c>
      <c r="E174">
        <v>0</v>
      </c>
      <c r="F174" s="1" t="e">
        <f t="shared" si="2"/>
        <v>#DIV/0!</v>
      </c>
    </row>
    <row r="175" spans="1:6" x14ac:dyDescent="0.25">
      <c r="A175" t="s">
        <v>352</v>
      </c>
      <c r="B175">
        <v>11975</v>
      </c>
      <c r="C175" t="s">
        <v>353</v>
      </c>
      <c r="D175">
        <v>153</v>
      </c>
      <c r="E175">
        <v>0</v>
      </c>
      <c r="F175" s="1">
        <f t="shared" si="2"/>
        <v>0</v>
      </c>
    </row>
    <row r="176" spans="1:6" x14ac:dyDescent="0.25">
      <c r="A176" t="s">
        <v>354</v>
      </c>
      <c r="B176">
        <v>11976</v>
      </c>
      <c r="C176" t="s">
        <v>355</v>
      </c>
      <c r="D176">
        <v>999</v>
      </c>
      <c r="E176">
        <v>0</v>
      </c>
      <c r="F176" s="1">
        <f t="shared" si="2"/>
        <v>0</v>
      </c>
    </row>
    <row r="177" spans="1:6" x14ac:dyDescent="0.25">
      <c r="A177" t="s">
        <v>356</v>
      </c>
      <c r="B177">
        <v>11977</v>
      </c>
      <c r="C177" t="s">
        <v>357</v>
      </c>
      <c r="D177">
        <v>958</v>
      </c>
      <c r="E177">
        <v>0</v>
      </c>
      <c r="F177" s="1">
        <f t="shared" si="2"/>
        <v>0</v>
      </c>
    </row>
    <row r="178" spans="1:6" x14ac:dyDescent="0.25">
      <c r="A178" t="s">
        <v>358</v>
      </c>
      <c r="B178">
        <v>11978</v>
      </c>
      <c r="C178" t="s">
        <v>359</v>
      </c>
      <c r="D178">
        <v>1279</v>
      </c>
      <c r="E178">
        <v>63</v>
      </c>
      <c r="F178" s="1">
        <f t="shared" si="2"/>
        <v>4.9257232212666147E-2</v>
      </c>
    </row>
    <row r="179" spans="1:6" x14ac:dyDescent="0.25">
      <c r="A179" t="s">
        <v>360</v>
      </c>
      <c r="B179">
        <v>11980</v>
      </c>
      <c r="C179" t="s">
        <v>361</v>
      </c>
      <c r="D179">
        <v>1474</v>
      </c>
      <c r="E179">
        <v>53</v>
      </c>
      <c r="F179" s="1">
        <f t="shared" si="2"/>
        <v>3.5956580732700139E-2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selection activeCell="C30" sqref="C30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26.140625" bestFit="1" customWidth="1"/>
    <col min="5" max="5" width="43.85546875" style="21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535</v>
      </c>
      <c r="E1" s="21" t="s">
        <v>536</v>
      </c>
    </row>
    <row r="2" spans="1:5" x14ac:dyDescent="0.25">
      <c r="A2" t="s">
        <v>4</v>
      </c>
      <c r="B2" t="s">
        <v>5</v>
      </c>
      <c r="C2" t="s">
        <v>6</v>
      </c>
      <c r="D2" t="s">
        <v>532</v>
      </c>
      <c r="E2" s="21" t="s">
        <v>537</v>
      </c>
    </row>
    <row r="3" spans="1:5" x14ac:dyDescent="0.25">
      <c r="A3" t="s">
        <v>8</v>
      </c>
      <c r="B3">
        <v>6390</v>
      </c>
      <c r="C3" t="s">
        <v>9</v>
      </c>
      <c r="D3">
        <v>132</v>
      </c>
      <c r="E3" s="21">
        <v>151333</v>
      </c>
    </row>
    <row r="4" spans="1:5" x14ac:dyDescent="0.25">
      <c r="A4" t="s">
        <v>10</v>
      </c>
      <c r="B4">
        <v>11001</v>
      </c>
      <c r="C4" t="s">
        <v>11</v>
      </c>
      <c r="D4">
        <v>9047</v>
      </c>
      <c r="E4" s="21">
        <v>100625</v>
      </c>
    </row>
    <row r="5" spans="1:5" x14ac:dyDescent="0.25">
      <c r="A5" t="s">
        <v>12</v>
      </c>
      <c r="B5">
        <v>11003</v>
      </c>
      <c r="C5" t="s">
        <v>13</v>
      </c>
      <c r="D5">
        <v>12048</v>
      </c>
      <c r="E5" s="21">
        <v>88537</v>
      </c>
    </row>
    <row r="6" spans="1:5" x14ac:dyDescent="0.25">
      <c r="A6" t="s">
        <v>14</v>
      </c>
      <c r="B6">
        <v>11010</v>
      </c>
      <c r="C6" t="s">
        <v>15</v>
      </c>
      <c r="D6">
        <v>8044</v>
      </c>
      <c r="E6" s="21">
        <v>95162</v>
      </c>
    </row>
    <row r="7" spans="1:5" x14ac:dyDescent="0.25">
      <c r="A7" t="s">
        <v>16</v>
      </c>
      <c r="B7">
        <v>11020</v>
      </c>
      <c r="C7" t="s">
        <v>17</v>
      </c>
      <c r="D7">
        <v>1955</v>
      </c>
      <c r="E7" s="21">
        <v>126652</v>
      </c>
    </row>
    <row r="8" spans="1:5" x14ac:dyDescent="0.25">
      <c r="A8" t="s">
        <v>18</v>
      </c>
      <c r="B8">
        <v>11021</v>
      </c>
      <c r="C8" t="s">
        <v>19</v>
      </c>
      <c r="D8">
        <v>7476</v>
      </c>
      <c r="E8" s="21">
        <v>90181</v>
      </c>
    </row>
    <row r="9" spans="1:5" x14ac:dyDescent="0.25">
      <c r="A9" t="s">
        <v>20</v>
      </c>
      <c r="B9">
        <v>11023</v>
      </c>
      <c r="C9" t="s">
        <v>21</v>
      </c>
      <c r="D9">
        <v>3111</v>
      </c>
      <c r="E9" s="21">
        <v>106639</v>
      </c>
    </row>
    <row r="10" spans="1:5" x14ac:dyDescent="0.25">
      <c r="A10" t="s">
        <v>22</v>
      </c>
      <c r="B10">
        <v>11024</v>
      </c>
      <c r="C10" t="s">
        <v>23</v>
      </c>
      <c r="D10">
        <v>2205</v>
      </c>
      <c r="E10" s="21">
        <v>93950</v>
      </c>
    </row>
    <row r="11" spans="1:5" x14ac:dyDescent="0.25">
      <c r="A11" t="s">
        <v>24</v>
      </c>
      <c r="B11">
        <v>11030</v>
      </c>
      <c r="C11" t="s">
        <v>25</v>
      </c>
      <c r="D11">
        <v>5798</v>
      </c>
      <c r="E11" s="21">
        <v>162500</v>
      </c>
    </row>
    <row r="12" spans="1:5" x14ac:dyDescent="0.25">
      <c r="A12" t="s">
        <v>26</v>
      </c>
      <c r="B12">
        <v>11040</v>
      </c>
      <c r="C12" t="s">
        <v>27</v>
      </c>
      <c r="D12">
        <v>12983</v>
      </c>
      <c r="E12" s="21">
        <v>105266</v>
      </c>
    </row>
    <row r="13" spans="1:5" x14ac:dyDescent="0.25">
      <c r="A13" t="s">
        <v>28</v>
      </c>
      <c r="B13">
        <v>11042</v>
      </c>
      <c r="C13" t="s">
        <v>29</v>
      </c>
      <c r="D13">
        <v>0</v>
      </c>
      <c r="E13" s="21" t="s">
        <v>449</v>
      </c>
    </row>
    <row r="14" spans="1:5" x14ac:dyDescent="0.25">
      <c r="A14" t="s">
        <v>30</v>
      </c>
      <c r="B14">
        <v>11050</v>
      </c>
      <c r="C14" t="s">
        <v>31</v>
      </c>
      <c r="D14">
        <v>11048</v>
      </c>
      <c r="E14" s="21">
        <v>106682</v>
      </c>
    </row>
    <row r="15" spans="1:5" x14ac:dyDescent="0.25">
      <c r="A15" t="s">
        <v>32</v>
      </c>
      <c r="B15">
        <v>11096</v>
      </c>
      <c r="C15" t="s">
        <v>33</v>
      </c>
      <c r="D15">
        <v>2490</v>
      </c>
      <c r="E15" s="21">
        <v>55222</v>
      </c>
    </row>
    <row r="16" spans="1:5" x14ac:dyDescent="0.25">
      <c r="A16" t="s">
        <v>34</v>
      </c>
      <c r="B16">
        <v>11501</v>
      </c>
      <c r="C16" t="s">
        <v>35</v>
      </c>
      <c r="D16">
        <v>7397</v>
      </c>
      <c r="E16" s="21">
        <v>81930</v>
      </c>
    </row>
    <row r="17" spans="1:5" x14ac:dyDescent="0.25">
      <c r="A17" t="s">
        <v>36</v>
      </c>
      <c r="B17">
        <v>11507</v>
      </c>
      <c r="C17" t="s">
        <v>37</v>
      </c>
      <c r="D17">
        <v>2372</v>
      </c>
      <c r="E17" s="21">
        <v>96048</v>
      </c>
    </row>
    <row r="18" spans="1:5" x14ac:dyDescent="0.25">
      <c r="A18" t="s">
        <v>38</v>
      </c>
      <c r="B18">
        <v>11509</v>
      </c>
      <c r="C18" t="s">
        <v>39</v>
      </c>
      <c r="D18">
        <v>914</v>
      </c>
      <c r="E18" s="21">
        <v>120385</v>
      </c>
    </row>
    <row r="19" spans="1:5" x14ac:dyDescent="0.25">
      <c r="A19" t="s">
        <v>40</v>
      </c>
      <c r="B19">
        <v>11510</v>
      </c>
      <c r="C19" t="s">
        <v>41</v>
      </c>
      <c r="D19">
        <v>10481</v>
      </c>
      <c r="E19" s="21">
        <v>92518</v>
      </c>
    </row>
    <row r="20" spans="1:5" x14ac:dyDescent="0.25">
      <c r="A20" t="s">
        <v>42</v>
      </c>
      <c r="B20">
        <v>11514</v>
      </c>
      <c r="C20" t="s">
        <v>43</v>
      </c>
      <c r="D20">
        <v>1748</v>
      </c>
      <c r="E20" s="21">
        <v>85741</v>
      </c>
    </row>
    <row r="21" spans="1:5" x14ac:dyDescent="0.25">
      <c r="A21" t="s">
        <v>44</v>
      </c>
      <c r="B21">
        <v>11516</v>
      </c>
      <c r="C21" t="s">
        <v>45</v>
      </c>
      <c r="D21">
        <v>2149</v>
      </c>
      <c r="E21" s="21">
        <v>91250</v>
      </c>
    </row>
    <row r="22" spans="1:5" x14ac:dyDescent="0.25">
      <c r="A22" t="s">
        <v>46</v>
      </c>
      <c r="B22">
        <v>11518</v>
      </c>
      <c r="C22" t="s">
        <v>47</v>
      </c>
      <c r="D22">
        <v>3826</v>
      </c>
      <c r="E22" s="21">
        <v>94475</v>
      </c>
    </row>
    <row r="23" spans="1:5" x14ac:dyDescent="0.25">
      <c r="A23" t="s">
        <v>48</v>
      </c>
      <c r="B23">
        <v>11520</v>
      </c>
      <c r="C23" t="s">
        <v>49</v>
      </c>
      <c r="D23">
        <v>13654</v>
      </c>
      <c r="E23" s="21">
        <v>67188</v>
      </c>
    </row>
    <row r="24" spans="1:5" x14ac:dyDescent="0.25">
      <c r="A24" t="s">
        <v>50</v>
      </c>
      <c r="B24">
        <v>11530</v>
      </c>
      <c r="C24" t="s">
        <v>51</v>
      </c>
      <c r="D24">
        <v>9329</v>
      </c>
      <c r="E24" s="21">
        <v>137788</v>
      </c>
    </row>
    <row r="25" spans="1:5" x14ac:dyDescent="0.25">
      <c r="A25" t="s">
        <v>52</v>
      </c>
      <c r="B25">
        <v>11542</v>
      </c>
      <c r="C25" t="s">
        <v>53</v>
      </c>
      <c r="D25">
        <v>9739</v>
      </c>
      <c r="E25" s="21">
        <v>65671</v>
      </c>
    </row>
    <row r="26" spans="1:5" x14ac:dyDescent="0.25">
      <c r="A26" t="s">
        <v>54</v>
      </c>
      <c r="B26">
        <v>11545</v>
      </c>
      <c r="C26" t="s">
        <v>55</v>
      </c>
      <c r="D26">
        <v>4267</v>
      </c>
      <c r="E26" s="21">
        <v>142107</v>
      </c>
    </row>
    <row r="27" spans="1:5" x14ac:dyDescent="0.25">
      <c r="A27" t="s">
        <v>56</v>
      </c>
      <c r="B27">
        <v>11547</v>
      </c>
      <c r="C27" t="s">
        <v>57</v>
      </c>
      <c r="D27">
        <v>279</v>
      </c>
      <c r="E27" s="21">
        <v>92361</v>
      </c>
    </row>
    <row r="28" spans="1:5" x14ac:dyDescent="0.25">
      <c r="A28" t="s">
        <v>58</v>
      </c>
      <c r="B28">
        <v>11548</v>
      </c>
      <c r="C28" t="s">
        <v>59</v>
      </c>
      <c r="D28">
        <v>387</v>
      </c>
      <c r="E28" s="21">
        <v>103194</v>
      </c>
    </row>
    <row r="29" spans="1:5" x14ac:dyDescent="0.25">
      <c r="A29" t="s">
        <v>60</v>
      </c>
      <c r="B29">
        <v>11549</v>
      </c>
      <c r="C29" t="s">
        <v>61</v>
      </c>
      <c r="D29">
        <v>0</v>
      </c>
      <c r="E29" s="21" t="s">
        <v>449</v>
      </c>
    </row>
    <row r="30" spans="1:5" x14ac:dyDescent="0.25">
      <c r="A30" t="s">
        <v>62</v>
      </c>
      <c r="B30">
        <v>11550</v>
      </c>
      <c r="C30" t="s">
        <v>63</v>
      </c>
      <c r="D30">
        <v>16940</v>
      </c>
      <c r="E30" s="21">
        <v>53935</v>
      </c>
    </row>
    <row r="31" spans="1:5" x14ac:dyDescent="0.25">
      <c r="A31" t="s">
        <v>64</v>
      </c>
      <c r="B31">
        <v>11552</v>
      </c>
      <c r="C31" t="s">
        <v>65</v>
      </c>
      <c r="D31">
        <v>7044</v>
      </c>
      <c r="E31" s="21">
        <v>98056</v>
      </c>
    </row>
    <row r="32" spans="1:5" x14ac:dyDescent="0.25">
      <c r="A32" t="s">
        <v>66</v>
      </c>
      <c r="B32">
        <v>11553</v>
      </c>
      <c r="C32" t="s">
        <v>67</v>
      </c>
      <c r="D32">
        <v>5989</v>
      </c>
      <c r="E32" s="21">
        <v>72207</v>
      </c>
    </row>
    <row r="33" spans="1:5" x14ac:dyDescent="0.25">
      <c r="A33" t="s">
        <v>68</v>
      </c>
      <c r="B33">
        <v>11554</v>
      </c>
      <c r="C33" t="s">
        <v>69</v>
      </c>
      <c r="D33">
        <v>12386</v>
      </c>
      <c r="E33" s="21">
        <v>95071</v>
      </c>
    </row>
    <row r="34" spans="1:5" x14ac:dyDescent="0.25">
      <c r="A34" t="s">
        <v>70</v>
      </c>
      <c r="B34">
        <v>11556</v>
      </c>
      <c r="C34" t="s">
        <v>71</v>
      </c>
      <c r="D34">
        <v>0</v>
      </c>
      <c r="E34" s="21" t="s">
        <v>449</v>
      </c>
    </row>
    <row r="35" spans="1:5" x14ac:dyDescent="0.25">
      <c r="A35" t="s">
        <v>72</v>
      </c>
      <c r="B35">
        <v>11557</v>
      </c>
      <c r="C35" t="s">
        <v>73</v>
      </c>
      <c r="D35">
        <v>2504</v>
      </c>
      <c r="E35" s="21">
        <v>118990</v>
      </c>
    </row>
    <row r="36" spans="1:5" x14ac:dyDescent="0.25">
      <c r="A36" t="s">
        <v>74</v>
      </c>
      <c r="B36">
        <v>11558</v>
      </c>
      <c r="C36" t="s">
        <v>75</v>
      </c>
      <c r="D36">
        <v>3110</v>
      </c>
      <c r="E36" s="21">
        <v>70771</v>
      </c>
    </row>
    <row r="37" spans="1:5" x14ac:dyDescent="0.25">
      <c r="A37" t="s">
        <v>76</v>
      </c>
      <c r="B37">
        <v>11559</v>
      </c>
      <c r="C37" t="s">
        <v>77</v>
      </c>
      <c r="D37">
        <v>2652</v>
      </c>
      <c r="E37" s="21">
        <v>114211</v>
      </c>
    </row>
    <row r="38" spans="1:5" x14ac:dyDescent="0.25">
      <c r="A38" t="s">
        <v>78</v>
      </c>
      <c r="B38">
        <v>11560</v>
      </c>
      <c r="C38" t="s">
        <v>79</v>
      </c>
      <c r="D38">
        <v>2347</v>
      </c>
      <c r="E38" s="21">
        <v>94913</v>
      </c>
    </row>
    <row r="39" spans="1:5" x14ac:dyDescent="0.25">
      <c r="A39" t="s">
        <v>80</v>
      </c>
      <c r="B39">
        <v>11561</v>
      </c>
      <c r="C39" t="s">
        <v>81</v>
      </c>
      <c r="D39">
        <v>16036</v>
      </c>
      <c r="E39" s="21">
        <v>89684</v>
      </c>
    </row>
    <row r="40" spans="1:5" x14ac:dyDescent="0.25">
      <c r="A40" t="s">
        <v>82</v>
      </c>
      <c r="B40">
        <v>11563</v>
      </c>
      <c r="C40" t="s">
        <v>83</v>
      </c>
      <c r="D40">
        <v>8337</v>
      </c>
      <c r="E40" s="21">
        <v>90195</v>
      </c>
    </row>
    <row r="41" spans="1:5" x14ac:dyDescent="0.25">
      <c r="A41" t="s">
        <v>84</v>
      </c>
      <c r="B41">
        <v>11565</v>
      </c>
      <c r="C41" t="s">
        <v>85</v>
      </c>
      <c r="D41">
        <v>3252</v>
      </c>
      <c r="E41" s="21">
        <v>114519</v>
      </c>
    </row>
    <row r="42" spans="1:5" x14ac:dyDescent="0.25">
      <c r="A42" t="s">
        <v>86</v>
      </c>
      <c r="B42">
        <v>11566</v>
      </c>
      <c r="C42" t="s">
        <v>87</v>
      </c>
      <c r="D42">
        <v>11076</v>
      </c>
      <c r="E42" s="21">
        <v>125125</v>
      </c>
    </row>
    <row r="43" spans="1:5" x14ac:dyDescent="0.25">
      <c r="A43" t="s">
        <v>88</v>
      </c>
      <c r="B43">
        <v>11568</v>
      </c>
      <c r="C43" t="s">
        <v>89</v>
      </c>
      <c r="D43">
        <v>942</v>
      </c>
      <c r="E43" s="21">
        <v>196250</v>
      </c>
    </row>
    <row r="44" spans="1:5" x14ac:dyDescent="0.25">
      <c r="A44" t="s">
        <v>90</v>
      </c>
      <c r="B44">
        <v>11569</v>
      </c>
      <c r="C44" t="s">
        <v>91</v>
      </c>
      <c r="D44">
        <v>551</v>
      </c>
      <c r="E44" s="21">
        <v>109855</v>
      </c>
    </row>
    <row r="45" spans="1:5" x14ac:dyDescent="0.25">
      <c r="A45" t="s">
        <v>92</v>
      </c>
      <c r="B45">
        <v>11570</v>
      </c>
      <c r="C45" t="s">
        <v>93</v>
      </c>
      <c r="D45">
        <v>10079</v>
      </c>
      <c r="E45" s="21">
        <v>109926</v>
      </c>
    </row>
    <row r="46" spans="1:5" x14ac:dyDescent="0.25">
      <c r="A46" t="s">
        <v>94</v>
      </c>
      <c r="B46">
        <v>11572</v>
      </c>
      <c r="C46" t="s">
        <v>95</v>
      </c>
      <c r="D46">
        <v>10238</v>
      </c>
      <c r="E46" s="21">
        <v>98532</v>
      </c>
    </row>
    <row r="47" spans="1:5" x14ac:dyDescent="0.25">
      <c r="A47" t="s">
        <v>96</v>
      </c>
      <c r="B47">
        <v>11575</v>
      </c>
      <c r="C47" t="s">
        <v>97</v>
      </c>
      <c r="D47">
        <v>4283</v>
      </c>
      <c r="E47" s="21">
        <v>62746</v>
      </c>
    </row>
    <row r="48" spans="1:5" x14ac:dyDescent="0.25">
      <c r="A48" t="s">
        <v>98</v>
      </c>
      <c r="B48">
        <v>11576</v>
      </c>
      <c r="C48" t="s">
        <v>99</v>
      </c>
      <c r="D48">
        <v>4476</v>
      </c>
      <c r="E48" s="21">
        <v>152031</v>
      </c>
    </row>
    <row r="49" spans="1:5" x14ac:dyDescent="0.25">
      <c r="A49" t="s">
        <v>100</v>
      </c>
      <c r="B49">
        <v>11577</v>
      </c>
      <c r="C49" t="s">
        <v>101</v>
      </c>
      <c r="D49">
        <v>4223</v>
      </c>
      <c r="E49" s="21">
        <v>121699</v>
      </c>
    </row>
    <row r="50" spans="1:5" x14ac:dyDescent="0.25">
      <c r="A50" t="s">
        <v>102</v>
      </c>
      <c r="B50">
        <v>11579</v>
      </c>
      <c r="C50" t="s">
        <v>103</v>
      </c>
      <c r="D50">
        <v>2039</v>
      </c>
      <c r="E50" s="21">
        <v>105457</v>
      </c>
    </row>
    <row r="51" spans="1:5" x14ac:dyDescent="0.25">
      <c r="A51" t="s">
        <v>104</v>
      </c>
      <c r="B51">
        <v>11580</v>
      </c>
      <c r="C51" t="s">
        <v>105</v>
      </c>
      <c r="D51">
        <v>12527</v>
      </c>
      <c r="E51" s="21">
        <v>93200</v>
      </c>
    </row>
    <row r="52" spans="1:5" x14ac:dyDescent="0.25">
      <c r="A52" t="s">
        <v>106</v>
      </c>
      <c r="B52">
        <v>11581</v>
      </c>
      <c r="C52" t="s">
        <v>107</v>
      </c>
      <c r="D52">
        <v>6679</v>
      </c>
      <c r="E52" s="21">
        <v>94019</v>
      </c>
    </row>
    <row r="53" spans="1:5" x14ac:dyDescent="0.25">
      <c r="A53" t="s">
        <v>108</v>
      </c>
      <c r="B53">
        <v>11590</v>
      </c>
      <c r="C53" t="s">
        <v>109</v>
      </c>
      <c r="D53">
        <v>13858</v>
      </c>
      <c r="E53" s="21">
        <v>89641</v>
      </c>
    </row>
    <row r="54" spans="1:5" x14ac:dyDescent="0.25">
      <c r="A54" t="s">
        <v>110</v>
      </c>
      <c r="B54">
        <v>11596</v>
      </c>
      <c r="C54" t="s">
        <v>111</v>
      </c>
      <c r="D54">
        <v>3621</v>
      </c>
      <c r="E54" s="21">
        <v>112083</v>
      </c>
    </row>
    <row r="55" spans="1:5" x14ac:dyDescent="0.25">
      <c r="A55" t="s">
        <v>112</v>
      </c>
      <c r="B55">
        <v>11598</v>
      </c>
      <c r="C55" t="s">
        <v>113</v>
      </c>
      <c r="D55">
        <v>3780</v>
      </c>
      <c r="E55" s="21">
        <v>129100</v>
      </c>
    </row>
    <row r="56" spans="1:5" x14ac:dyDescent="0.25">
      <c r="A56" t="s">
        <v>114</v>
      </c>
      <c r="B56">
        <v>11701</v>
      </c>
      <c r="C56" t="s">
        <v>115</v>
      </c>
      <c r="D56">
        <v>8862</v>
      </c>
      <c r="E56" s="21">
        <v>71632</v>
      </c>
    </row>
    <row r="57" spans="1:5" x14ac:dyDescent="0.25">
      <c r="A57" t="s">
        <v>116</v>
      </c>
      <c r="B57">
        <v>11702</v>
      </c>
      <c r="C57" t="s">
        <v>117</v>
      </c>
      <c r="D57">
        <v>5388</v>
      </c>
      <c r="E57" s="21">
        <v>100136</v>
      </c>
    </row>
    <row r="58" spans="1:5" x14ac:dyDescent="0.25">
      <c r="A58" t="s">
        <v>118</v>
      </c>
      <c r="B58">
        <v>11703</v>
      </c>
      <c r="C58" t="s">
        <v>119</v>
      </c>
      <c r="D58">
        <v>5597</v>
      </c>
      <c r="E58" s="21">
        <v>89655</v>
      </c>
    </row>
    <row r="59" spans="1:5" x14ac:dyDescent="0.25">
      <c r="A59" t="s">
        <v>120</v>
      </c>
      <c r="B59">
        <v>11704</v>
      </c>
      <c r="C59" t="s">
        <v>121</v>
      </c>
      <c r="D59">
        <v>13193</v>
      </c>
      <c r="E59" s="21">
        <v>81760</v>
      </c>
    </row>
    <row r="60" spans="1:5" x14ac:dyDescent="0.25">
      <c r="A60" t="s">
        <v>122</v>
      </c>
      <c r="B60">
        <v>11705</v>
      </c>
      <c r="C60" t="s">
        <v>123</v>
      </c>
      <c r="D60">
        <v>2595</v>
      </c>
      <c r="E60" s="21">
        <v>96875</v>
      </c>
    </row>
    <row r="61" spans="1:5" x14ac:dyDescent="0.25">
      <c r="A61" t="s">
        <v>124</v>
      </c>
      <c r="B61">
        <v>11706</v>
      </c>
      <c r="C61" t="s">
        <v>125</v>
      </c>
      <c r="D61">
        <v>19686</v>
      </c>
      <c r="E61" s="21">
        <v>74784</v>
      </c>
    </row>
    <row r="62" spans="1:5" x14ac:dyDescent="0.25">
      <c r="A62" t="s">
        <v>126</v>
      </c>
      <c r="B62">
        <v>11709</v>
      </c>
      <c r="C62" t="s">
        <v>127</v>
      </c>
      <c r="D62">
        <v>2482</v>
      </c>
      <c r="E62" s="21">
        <v>98704</v>
      </c>
    </row>
    <row r="63" spans="1:5" x14ac:dyDescent="0.25">
      <c r="A63" t="s">
        <v>128</v>
      </c>
      <c r="B63">
        <v>11710</v>
      </c>
      <c r="C63" t="s">
        <v>129</v>
      </c>
      <c r="D63">
        <v>11482</v>
      </c>
      <c r="E63" s="21">
        <v>106777</v>
      </c>
    </row>
    <row r="64" spans="1:5" x14ac:dyDescent="0.25">
      <c r="A64" t="s">
        <v>130</v>
      </c>
      <c r="B64">
        <v>11713</v>
      </c>
      <c r="C64" t="s">
        <v>131</v>
      </c>
      <c r="D64">
        <v>3445</v>
      </c>
      <c r="E64" s="21">
        <v>72825</v>
      </c>
    </row>
    <row r="65" spans="1:5" x14ac:dyDescent="0.25">
      <c r="A65" t="s">
        <v>132</v>
      </c>
      <c r="B65">
        <v>11714</v>
      </c>
      <c r="C65" t="s">
        <v>133</v>
      </c>
      <c r="D65">
        <v>7903</v>
      </c>
      <c r="E65" s="21">
        <v>86608</v>
      </c>
    </row>
    <row r="66" spans="1:5" x14ac:dyDescent="0.25">
      <c r="A66" t="s">
        <v>134</v>
      </c>
      <c r="B66">
        <v>11715</v>
      </c>
      <c r="C66" t="s">
        <v>135</v>
      </c>
      <c r="D66">
        <v>1585</v>
      </c>
      <c r="E66" s="21">
        <v>92083</v>
      </c>
    </row>
    <row r="67" spans="1:5" x14ac:dyDescent="0.25">
      <c r="A67" t="s">
        <v>136</v>
      </c>
      <c r="B67">
        <v>11716</v>
      </c>
      <c r="C67" t="s">
        <v>137</v>
      </c>
      <c r="D67">
        <v>3830</v>
      </c>
      <c r="E67" s="21">
        <v>84861</v>
      </c>
    </row>
    <row r="68" spans="1:5" x14ac:dyDescent="0.25">
      <c r="A68" t="s">
        <v>138</v>
      </c>
      <c r="B68">
        <v>11717</v>
      </c>
      <c r="C68" t="s">
        <v>139</v>
      </c>
      <c r="D68">
        <v>13886</v>
      </c>
      <c r="E68" s="21">
        <v>69240</v>
      </c>
    </row>
    <row r="69" spans="1:5" x14ac:dyDescent="0.25">
      <c r="A69" t="s">
        <v>140</v>
      </c>
      <c r="B69">
        <v>11718</v>
      </c>
      <c r="C69" t="s">
        <v>141</v>
      </c>
      <c r="D69">
        <v>1069</v>
      </c>
      <c r="E69" s="21">
        <v>120938</v>
      </c>
    </row>
    <row r="70" spans="1:5" x14ac:dyDescent="0.25">
      <c r="A70" t="s">
        <v>142</v>
      </c>
      <c r="B70">
        <v>11719</v>
      </c>
      <c r="C70" t="s">
        <v>143</v>
      </c>
      <c r="D70">
        <v>1091</v>
      </c>
      <c r="E70" s="21">
        <v>90954</v>
      </c>
    </row>
    <row r="71" spans="1:5" x14ac:dyDescent="0.25">
      <c r="A71" t="s">
        <v>144</v>
      </c>
      <c r="B71">
        <v>11720</v>
      </c>
      <c r="C71" t="s">
        <v>145</v>
      </c>
      <c r="D71">
        <v>8978</v>
      </c>
      <c r="E71" s="21">
        <v>91481</v>
      </c>
    </row>
    <row r="72" spans="1:5" x14ac:dyDescent="0.25">
      <c r="A72" t="s">
        <v>146</v>
      </c>
      <c r="B72">
        <v>11721</v>
      </c>
      <c r="C72" t="s">
        <v>147</v>
      </c>
      <c r="D72">
        <v>2230</v>
      </c>
      <c r="E72" s="21">
        <v>107153</v>
      </c>
    </row>
    <row r="73" spans="1:5" x14ac:dyDescent="0.25">
      <c r="A73" t="s">
        <v>148</v>
      </c>
      <c r="B73">
        <v>11722</v>
      </c>
      <c r="C73" t="s">
        <v>149</v>
      </c>
      <c r="D73">
        <v>9954</v>
      </c>
      <c r="E73" s="21">
        <v>65939</v>
      </c>
    </row>
    <row r="74" spans="1:5" x14ac:dyDescent="0.25">
      <c r="A74" t="s">
        <v>150</v>
      </c>
      <c r="B74">
        <v>11724</v>
      </c>
      <c r="C74" t="s">
        <v>151</v>
      </c>
      <c r="D74">
        <v>998</v>
      </c>
      <c r="E74" s="21">
        <v>164375</v>
      </c>
    </row>
    <row r="75" spans="1:5" x14ac:dyDescent="0.25">
      <c r="A75" t="s">
        <v>152</v>
      </c>
      <c r="B75">
        <v>11725</v>
      </c>
      <c r="C75" t="s">
        <v>153</v>
      </c>
      <c r="D75">
        <v>9656</v>
      </c>
      <c r="E75" s="21">
        <v>112623</v>
      </c>
    </row>
    <row r="76" spans="1:5" x14ac:dyDescent="0.25">
      <c r="A76" t="s">
        <v>154</v>
      </c>
      <c r="B76">
        <v>11726</v>
      </c>
      <c r="C76" t="s">
        <v>155</v>
      </c>
      <c r="D76">
        <v>6131</v>
      </c>
      <c r="E76" s="21">
        <v>70011</v>
      </c>
    </row>
    <row r="77" spans="1:5" x14ac:dyDescent="0.25">
      <c r="A77" t="s">
        <v>156</v>
      </c>
      <c r="B77">
        <v>11727</v>
      </c>
      <c r="C77" t="s">
        <v>157</v>
      </c>
      <c r="D77">
        <v>11225</v>
      </c>
      <c r="E77" s="21">
        <v>76453</v>
      </c>
    </row>
    <row r="78" spans="1:5" x14ac:dyDescent="0.25">
      <c r="A78" t="s">
        <v>158</v>
      </c>
      <c r="B78">
        <v>11729</v>
      </c>
      <c r="C78" t="s">
        <v>159</v>
      </c>
      <c r="D78">
        <v>9444</v>
      </c>
      <c r="E78" s="21">
        <v>83721</v>
      </c>
    </row>
    <row r="79" spans="1:5" x14ac:dyDescent="0.25">
      <c r="A79" t="s">
        <v>160</v>
      </c>
      <c r="B79">
        <v>11730</v>
      </c>
      <c r="C79" t="s">
        <v>161</v>
      </c>
      <c r="D79">
        <v>4474</v>
      </c>
      <c r="E79" s="21">
        <v>113014</v>
      </c>
    </row>
    <row r="80" spans="1:5" x14ac:dyDescent="0.25">
      <c r="A80" t="s">
        <v>162</v>
      </c>
      <c r="B80">
        <v>11731</v>
      </c>
      <c r="C80" t="s">
        <v>163</v>
      </c>
      <c r="D80">
        <v>9953</v>
      </c>
      <c r="E80" s="21">
        <v>108182</v>
      </c>
    </row>
    <row r="81" spans="1:5" x14ac:dyDescent="0.25">
      <c r="A81" t="s">
        <v>164</v>
      </c>
      <c r="B81">
        <v>11732</v>
      </c>
      <c r="C81" t="s">
        <v>165</v>
      </c>
      <c r="D81">
        <v>1486</v>
      </c>
      <c r="E81" s="21">
        <v>110000</v>
      </c>
    </row>
    <row r="82" spans="1:5" x14ac:dyDescent="0.25">
      <c r="A82" t="s">
        <v>166</v>
      </c>
      <c r="B82">
        <v>11733</v>
      </c>
      <c r="C82" t="s">
        <v>167</v>
      </c>
      <c r="D82">
        <v>5673</v>
      </c>
      <c r="E82" s="21">
        <v>136596</v>
      </c>
    </row>
    <row r="83" spans="1:5" x14ac:dyDescent="0.25">
      <c r="A83" t="s">
        <v>168</v>
      </c>
      <c r="B83">
        <v>11735</v>
      </c>
      <c r="C83" t="s">
        <v>169</v>
      </c>
      <c r="D83">
        <v>10999</v>
      </c>
      <c r="E83" s="21">
        <v>90300</v>
      </c>
    </row>
    <row r="84" spans="1:5" x14ac:dyDescent="0.25">
      <c r="A84" t="s">
        <v>170</v>
      </c>
      <c r="B84">
        <v>11738</v>
      </c>
      <c r="C84" t="s">
        <v>171</v>
      </c>
      <c r="D84">
        <v>5253</v>
      </c>
      <c r="E84" s="21">
        <v>95803</v>
      </c>
    </row>
    <row r="85" spans="1:5" x14ac:dyDescent="0.25">
      <c r="A85" t="s">
        <v>172</v>
      </c>
      <c r="B85">
        <v>11739</v>
      </c>
      <c r="C85" t="s">
        <v>173</v>
      </c>
      <c r="D85">
        <v>474</v>
      </c>
      <c r="E85" s="21">
        <v>119773</v>
      </c>
    </row>
    <row r="86" spans="1:5" x14ac:dyDescent="0.25">
      <c r="A86" t="s">
        <v>174</v>
      </c>
      <c r="B86">
        <v>11740</v>
      </c>
      <c r="C86" t="s">
        <v>175</v>
      </c>
      <c r="D86">
        <v>3327</v>
      </c>
      <c r="E86" s="21">
        <v>92708</v>
      </c>
    </row>
    <row r="87" spans="1:5" x14ac:dyDescent="0.25">
      <c r="A87" t="s">
        <v>176</v>
      </c>
      <c r="B87">
        <v>11741</v>
      </c>
      <c r="C87" t="s">
        <v>177</v>
      </c>
      <c r="D87">
        <v>9314</v>
      </c>
      <c r="E87" s="21">
        <v>97017</v>
      </c>
    </row>
    <row r="88" spans="1:5" x14ac:dyDescent="0.25">
      <c r="A88" t="s">
        <v>178</v>
      </c>
      <c r="B88">
        <v>11742</v>
      </c>
      <c r="C88" t="s">
        <v>179</v>
      </c>
      <c r="D88">
        <v>4590</v>
      </c>
      <c r="E88" s="21">
        <v>87979</v>
      </c>
    </row>
    <row r="89" spans="1:5" x14ac:dyDescent="0.25">
      <c r="A89" t="s">
        <v>180</v>
      </c>
      <c r="B89">
        <v>11743</v>
      </c>
      <c r="C89" t="s">
        <v>181</v>
      </c>
      <c r="D89">
        <v>15265</v>
      </c>
      <c r="E89" s="21">
        <v>117654</v>
      </c>
    </row>
    <row r="90" spans="1:5" x14ac:dyDescent="0.25">
      <c r="A90" t="s">
        <v>182</v>
      </c>
      <c r="B90">
        <v>11746</v>
      </c>
      <c r="C90" t="s">
        <v>183</v>
      </c>
      <c r="D90">
        <v>21250</v>
      </c>
      <c r="E90" s="21">
        <v>97667</v>
      </c>
    </row>
    <row r="91" spans="1:5" x14ac:dyDescent="0.25">
      <c r="A91" t="s">
        <v>184</v>
      </c>
      <c r="B91">
        <v>11747</v>
      </c>
      <c r="C91" t="s">
        <v>185</v>
      </c>
      <c r="D91">
        <v>7133</v>
      </c>
      <c r="E91" s="21">
        <v>115459</v>
      </c>
    </row>
    <row r="92" spans="1:5" x14ac:dyDescent="0.25">
      <c r="A92" t="s">
        <v>186</v>
      </c>
      <c r="B92">
        <v>11749</v>
      </c>
      <c r="C92" t="s">
        <v>187</v>
      </c>
      <c r="D92">
        <v>1012</v>
      </c>
      <c r="E92" s="21">
        <v>92583</v>
      </c>
    </row>
    <row r="93" spans="1:5" x14ac:dyDescent="0.25">
      <c r="A93" t="s">
        <v>188</v>
      </c>
      <c r="B93">
        <v>11751</v>
      </c>
      <c r="C93" t="s">
        <v>189</v>
      </c>
      <c r="D93">
        <v>5233</v>
      </c>
      <c r="E93" s="21">
        <v>95339</v>
      </c>
    </row>
    <row r="94" spans="1:5" x14ac:dyDescent="0.25">
      <c r="A94" t="s">
        <v>190</v>
      </c>
      <c r="B94">
        <v>11752</v>
      </c>
      <c r="C94" t="s">
        <v>191</v>
      </c>
      <c r="D94">
        <v>2998</v>
      </c>
      <c r="E94" s="21">
        <v>102198</v>
      </c>
    </row>
    <row r="95" spans="1:5" x14ac:dyDescent="0.25">
      <c r="A95" t="s">
        <v>192</v>
      </c>
      <c r="B95">
        <v>11753</v>
      </c>
      <c r="C95" t="s">
        <v>193</v>
      </c>
      <c r="D95">
        <v>4118</v>
      </c>
      <c r="E95" s="21">
        <v>146707</v>
      </c>
    </row>
    <row r="96" spans="1:5" x14ac:dyDescent="0.25">
      <c r="A96" t="s">
        <v>194</v>
      </c>
      <c r="B96">
        <v>11754</v>
      </c>
      <c r="C96" t="s">
        <v>195</v>
      </c>
      <c r="D96">
        <v>6626</v>
      </c>
      <c r="E96" s="21">
        <v>102267</v>
      </c>
    </row>
    <row r="97" spans="1:5" x14ac:dyDescent="0.25">
      <c r="A97" t="s">
        <v>196</v>
      </c>
      <c r="B97">
        <v>11755</v>
      </c>
      <c r="C97" t="s">
        <v>197</v>
      </c>
      <c r="D97">
        <v>4055</v>
      </c>
      <c r="E97" s="21">
        <v>93869</v>
      </c>
    </row>
    <row r="98" spans="1:5" x14ac:dyDescent="0.25">
      <c r="A98" t="s">
        <v>198</v>
      </c>
      <c r="B98">
        <v>11756</v>
      </c>
      <c r="C98" t="s">
        <v>199</v>
      </c>
      <c r="D98">
        <v>13506</v>
      </c>
      <c r="E98" s="21">
        <v>101370</v>
      </c>
    </row>
    <row r="99" spans="1:5" x14ac:dyDescent="0.25">
      <c r="A99" t="s">
        <v>200</v>
      </c>
      <c r="B99">
        <v>11757</v>
      </c>
      <c r="C99" t="s">
        <v>201</v>
      </c>
      <c r="D99">
        <v>15027</v>
      </c>
      <c r="E99" s="21">
        <v>80716</v>
      </c>
    </row>
    <row r="100" spans="1:5" x14ac:dyDescent="0.25">
      <c r="A100" t="s">
        <v>202</v>
      </c>
      <c r="B100">
        <v>11758</v>
      </c>
      <c r="C100" t="s">
        <v>203</v>
      </c>
      <c r="D100">
        <v>18370</v>
      </c>
      <c r="E100" s="21">
        <v>105467</v>
      </c>
    </row>
    <row r="101" spans="1:5" x14ac:dyDescent="0.25">
      <c r="A101" t="s">
        <v>204</v>
      </c>
      <c r="B101">
        <v>11762</v>
      </c>
      <c r="C101" t="s">
        <v>205</v>
      </c>
      <c r="D101">
        <v>7344</v>
      </c>
      <c r="E101" s="21">
        <v>117051</v>
      </c>
    </row>
    <row r="102" spans="1:5" x14ac:dyDescent="0.25">
      <c r="A102" t="s">
        <v>206</v>
      </c>
      <c r="B102">
        <v>11763</v>
      </c>
      <c r="C102" t="s">
        <v>207</v>
      </c>
      <c r="D102">
        <v>9362</v>
      </c>
      <c r="E102" s="21">
        <v>85734</v>
      </c>
    </row>
    <row r="103" spans="1:5" x14ac:dyDescent="0.25">
      <c r="A103" t="s">
        <v>208</v>
      </c>
      <c r="B103">
        <v>11764</v>
      </c>
      <c r="C103" t="s">
        <v>209</v>
      </c>
      <c r="D103">
        <v>4251</v>
      </c>
      <c r="E103" s="21">
        <v>114398</v>
      </c>
    </row>
    <row r="104" spans="1:5" x14ac:dyDescent="0.25">
      <c r="A104" t="s">
        <v>210</v>
      </c>
      <c r="B104">
        <v>11765</v>
      </c>
      <c r="C104" t="s">
        <v>211</v>
      </c>
      <c r="D104">
        <v>273</v>
      </c>
      <c r="E104" s="21">
        <v>151406</v>
      </c>
    </row>
    <row r="105" spans="1:5" x14ac:dyDescent="0.25">
      <c r="A105" t="s">
        <v>212</v>
      </c>
      <c r="B105">
        <v>11766</v>
      </c>
      <c r="C105" t="s">
        <v>213</v>
      </c>
      <c r="D105">
        <v>4374</v>
      </c>
      <c r="E105" s="21">
        <v>112455</v>
      </c>
    </row>
    <row r="106" spans="1:5" x14ac:dyDescent="0.25">
      <c r="A106" t="s">
        <v>214</v>
      </c>
      <c r="B106">
        <v>11767</v>
      </c>
      <c r="C106" t="s">
        <v>215</v>
      </c>
      <c r="D106">
        <v>4696</v>
      </c>
      <c r="E106" s="21">
        <v>114268</v>
      </c>
    </row>
    <row r="107" spans="1:5" x14ac:dyDescent="0.25">
      <c r="A107" t="s">
        <v>216</v>
      </c>
      <c r="B107">
        <v>11768</v>
      </c>
      <c r="C107" t="s">
        <v>217</v>
      </c>
      <c r="D107">
        <v>7846</v>
      </c>
      <c r="E107" s="21">
        <v>116797</v>
      </c>
    </row>
    <row r="108" spans="1:5" x14ac:dyDescent="0.25">
      <c r="A108" t="s">
        <v>218</v>
      </c>
      <c r="B108">
        <v>11769</v>
      </c>
      <c r="C108" t="s">
        <v>219</v>
      </c>
      <c r="D108">
        <v>3322</v>
      </c>
      <c r="E108" s="21">
        <v>83571</v>
      </c>
    </row>
    <row r="109" spans="1:5" x14ac:dyDescent="0.25">
      <c r="A109" t="s">
        <v>220</v>
      </c>
      <c r="B109">
        <v>11770</v>
      </c>
      <c r="C109" t="s">
        <v>221</v>
      </c>
      <c r="D109">
        <v>43</v>
      </c>
      <c r="E109" s="21">
        <v>82917</v>
      </c>
    </row>
    <row r="110" spans="1:5" x14ac:dyDescent="0.25">
      <c r="A110" t="s">
        <v>222</v>
      </c>
      <c r="B110">
        <v>11771</v>
      </c>
      <c r="C110" t="s">
        <v>223</v>
      </c>
      <c r="D110">
        <v>3390</v>
      </c>
      <c r="E110" s="21">
        <v>108438</v>
      </c>
    </row>
    <row r="111" spans="1:5" x14ac:dyDescent="0.25">
      <c r="A111" t="s">
        <v>224</v>
      </c>
      <c r="B111">
        <v>11772</v>
      </c>
      <c r="C111" t="s">
        <v>225</v>
      </c>
      <c r="D111">
        <v>16604</v>
      </c>
      <c r="E111" s="21">
        <v>68459</v>
      </c>
    </row>
    <row r="112" spans="1:5" x14ac:dyDescent="0.25">
      <c r="A112" t="s">
        <v>226</v>
      </c>
      <c r="B112">
        <v>11776</v>
      </c>
      <c r="C112" t="s">
        <v>227</v>
      </c>
      <c r="D112">
        <v>8180</v>
      </c>
      <c r="E112" s="21">
        <v>87419</v>
      </c>
    </row>
    <row r="113" spans="1:5" x14ac:dyDescent="0.25">
      <c r="A113" t="s">
        <v>228</v>
      </c>
      <c r="B113">
        <v>11777</v>
      </c>
      <c r="C113" t="s">
        <v>229</v>
      </c>
      <c r="D113">
        <v>3587</v>
      </c>
      <c r="E113" s="21">
        <v>112701</v>
      </c>
    </row>
    <row r="114" spans="1:5" x14ac:dyDescent="0.25">
      <c r="A114" t="s">
        <v>230</v>
      </c>
      <c r="B114">
        <v>11778</v>
      </c>
      <c r="C114" t="s">
        <v>231</v>
      </c>
      <c r="D114">
        <v>4294</v>
      </c>
      <c r="E114" s="21">
        <v>89679</v>
      </c>
    </row>
    <row r="115" spans="1:5" x14ac:dyDescent="0.25">
      <c r="A115" t="s">
        <v>232</v>
      </c>
      <c r="B115">
        <v>11779</v>
      </c>
      <c r="C115" t="s">
        <v>233</v>
      </c>
      <c r="D115">
        <v>13142</v>
      </c>
      <c r="E115" s="21">
        <v>86846</v>
      </c>
    </row>
    <row r="116" spans="1:5" x14ac:dyDescent="0.25">
      <c r="A116" t="s">
        <v>234</v>
      </c>
      <c r="B116">
        <v>11780</v>
      </c>
      <c r="C116" t="s">
        <v>235</v>
      </c>
      <c r="D116">
        <v>5164</v>
      </c>
      <c r="E116" s="21">
        <v>108871</v>
      </c>
    </row>
    <row r="117" spans="1:5" x14ac:dyDescent="0.25">
      <c r="A117" t="s">
        <v>236</v>
      </c>
      <c r="B117">
        <v>11782</v>
      </c>
      <c r="C117" t="s">
        <v>237</v>
      </c>
      <c r="D117">
        <v>5405</v>
      </c>
      <c r="E117" s="21">
        <v>109225</v>
      </c>
    </row>
    <row r="118" spans="1:5" x14ac:dyDescent="0.25">
      <c r="A118" t="s">
        <v>238</v>
      </c>
      <c r="B118">
        <v>11783</v>
      </c>
      <c r="C118" t="s">
        <v>239</v>
      </c>
      <c r="D118">
        <v>7076</v>
      </c>
      <c r="E118" s="21">
        <v>103891</v>
      </c>
    </row>
    <row r="119" spans="1:5" x14ac:dyDescent="0.25">
      <c r="A119" t="s">
        <v>240</v>
      </c>
      <c r="B119">
        <v>11784</v>
      </c>
      <c r="C119" t="s">
        <v>241</v>
      </c>
      <c r="D119">
        <v>8141</v>
      </c>
      <c r="E119" s="21">
        <v>88402</v>
      </c>
    </row>
    <row r="120" spans="1:5" x14ac:dyDescent="0.25">
      <c r="A120" t="s">
        <v>242</v>
      </c>
      <c r="B120">
        <v>11786</v>
      </c>
      <c r="C120" t="s">
        <v>243</v>
      </c>
      <c r="D120">
        <v>1979</v>
      </c>
      <c r="E120" s="21">
        <v>131103</v>
      </c>
    </row>
    <row r="121" spans="1:5" x14ac:dyDescent="0.25">
      <c r="A121" t="s">
        <v>244</v>
      </c>
      <c r="B121">
        <v>11787</v>
      </c>
      <c r="C121" t="s">
        <v>245</v>
      </c>
      <c r="D121">
        <v>11990</v>
      </c>
      <c r="E121" s="21">
        <v>110000</v>
      </c>
    </row>
    <row r="122" spans="1:5" x14ac:dyDescent="0.25">
      <c r="A122" t="s">
        <v>246</v>
      </c>
      <c r="B122">
        <v>11788</v>
      </c>
      <c r="C122" t="s">
        <v>247</v>
      </c>
      <c r="D122">
        <v>5620</v>
      </c>
      <c r="E122" s="21">
        <v>102500</v>
      </c>
    </row>
    <row r="123" spans="1:5" x14ac:dyDescent="0.25">
      <c r="A123" t="s">
        <v>248</v>
      </c>
      <c r="B123">
        <v>11789</v>
      </c>
      <c r="C123" t="s">
        <v>249</v>
      </c>
      <c r="D123">
        <v>2594</v>
      </c>
      <c r="E123" s="21">
        <v>79009</v>
      </c>
    </row>
    <row r="124" spans="1:5" x14ac:dyDescent="0.25">
      <c r="A124" t="s">
        <v>250</v>
      </c>
      <c r="B124">
        <v>11790</v>
      </c>
      <c r="C124" t="s">
        <v>251</v>
      </c>
      <c r="D124">
        <v>4787</v>
      </c>
      <c r="E124" s="21">
        <v>140988</v>
      </c>
    </row>
    <row r="125" spans="1:5" x14ac:dyDescent="0.25">
      <c r="A125" t="s">
        <v>252</v>
      </c>
      <c r="B125">
        <v>11791</v>
      </c>
      <c r="C125" t="s">
        <v>253</v>
      </c>
      <c r="D125">
        <v>8073</v>
      </c>
      <c r="E125" s="21">
        <v>145146</v>
      </c>
    </row>
    <row r="126" spans="1:5" x14ac:dyDescent="0.25">
      <c r="A126" t="s">
        <v>254</v>
      </c>
      <c r="B126">
        <v>11792</v>
      </c>
      <c r="C126" t="s">
        <v>255</v>
      </c>
      <c r="D126">
        <v>3009</v>
      </c>
      <c r="E126" s="21">
        <v>120645</v>
      </c>
    </row>
    <row r="127" spans="1:5" x14ac:dyDescent="0.25">
      <c r="A127" t="s">
        <v>256</v>
      </c>
      <c r="B127">
        <v>11793</v>
      </c>
      <c r="C127" t="s">
        <v>257</v>
      </c>
      <c r="D127">
        <v>10524</v>
      </c>
      <c r="E127" s="21">
        <v>113616</v>
      </c>
    </row>
    <row r="128" spans="1:5" x14ac:dyDescent="0.25">
      <c r="A128" t="s">
        <v>258</v>
      </c>
      <c r="B128">
        <v>11794</v>
      </c>
      <c r="C128" t="s">
        <v>259</v>
      </c>
      <c r="D128">
        <v>0</v>
      </c>
      <c r="E128" s="21" t="s">
        <v>449</v>
      </c>
    </row>
    <row r="129" spans="1:5" x14ac:dyDescent="0.25">
      <c r="A129" t="s">
        <v>260</v>
      </c>
      <c r="B129">
        <v>11795</v>
      </c>
      <c r="C129" t="s">
        <v>261</v>
      </c>
      <c r="D129">
        <v>8228</v>
      </c>
      <c r="E129" s="21">
        <v>106172</v>
      </c>
    </row>
    <row r="130" spans="1:5" x14ac:dyDescent="0.25">
      <c r="A130" t="s">
        <v>262</v>
      </c>
      <c r="B130">
        <v>11796</v>
      </c>
      <c r="C130" t="s">
        <v>263</v>
      </c>
      <c r="D130">
        <v>1261</v>
      </c>
      <c r="E130" s="21">
        <v>96840</v>
      </c>
    </row>
    <row r="131" spans="1:5" x14ac:dyDescent="0.25">
      <c r="A131" t="s">
        <v>264</v>
      </c>
      <c r="B131">
        <v>11797</v>
      </c>
      <c r="C131" t="s">
        <v>265</v>
      </c>
      <c r="D131">
        <v>3054</v>
      </c>
      <c r="E131" s="21">
        <v>158023</v>
      </c>
    </row>
    <row r="132" spans="1:5" x14ac:dyDescent="0.25">
      <c r="A132" t="s">
        <v>266</v>
      </c>
      <c r="B132">
        <v>11798</v>
      </c>
      <c r="C132" t="s">
        <v>267</v>
      </c>
      <c r="D132">
        <v>4059</v>
      </c>
      <c r="E132" s="21">
        <v>73780</v>
      </c>
    </row>
    <row r="133" spans="1:5" x14ac:dyDescent="0.25">
      <c r="A133" t="s">
        <v>268</v>
      </c>
      <c r="B133">
        <v>11801</v>
      </c>
      <c r="C133" t="s">
        <v>269</v>
      </c>
      <c r="D133">
        <v>12848</v>
      </c>
      <c r="E133" s="21">
        <v>92595</v>
      </c>
    </row>
    <row r="134" spans="1:5" x14ac:dyDescent="0.25">
      <c r="A134" t="s">
        <v>270</v>
      </c>
      <c r="B134">
        <v>11803</v>
      </c>
      <c r="C134" t="s">
        <v>271</v>
      </c>
      <c r="D134">
        <v>9686</v>
      </c>
      <c r="E134" s="21">
        <v>125119</v>
      </c>
    </row>
    <row r="135" spans="1:5" x14ac:dyDescent="0.25">
      <c r="A135" t="s">
        <v>272</v>
      </c>
      <c r="B135">
        <v>11804</v>
      </c>
      <c r="C135" t="s">
        <v>273</v>
      </c>
      <c r="D135">
        <v>1691</v>
      </c>
      <c r="E135" s="21">
        <v>120433</v>
      </c>
    </row>
    <row r="136" spans="1:5" x14ac:dyDescent="0.25">
      <c r="A136" t="s">
        <v>274</v>
      </c>
      <c r="B136">
        <v>11901</v>
      </c>
      <c r="C136" t="s">
        <v>275</v>
      </c>
      <c r="D136">
        <v>9899</v>
      </c>
      <c r="E136" s="21">
        <v>53686</v>
      </c>
    </row>
    <row r="137" spans="1:5" x14ac:dyDescent="0.25">
      <c r="A137" t="s">
        <v>276</v>
      </c>
      <c r="B137">
        <v>11930</v>
      </c>
      <c r="C137" t="s">
        <v>277</v>
      </c>
      <c r="D137">
        <v>628</v>
      </c>
      <c r="E137" s="21">
        <v>80250</v>
      </c>
    </row>
    <row r="138" spans="1:5" x14ac:dyDescent="0.25">
      <c r="A138" t="s">
        <v>278</v>
      </c>
      <c r="B138">
        <v>11931</v>
      </c>
      <c r="C138" t="s">
        <v>279</v>
      </c>
      <c r="D138">
        <v>18</v>
      </c>
      <c r="E138" s="21" t="s">
        <v>449</v>
      </c>
    </row>
    <row r="139" spans="1:5" x14ac:dyDescent="0.25">
      <c r="A139" t="s">
        <v>280</v>
      </c>
      <c r="B139">
        <v>11932</v>
      </c>
      <c r="C139" t="s">
        <v>281</v>
      </c>
      <c r="D139">
        <v>445</v>
      </c>
      <c r="E139" s="21">
        <v>70125</v>
      </c>
    </row>
    <row r="140" spans="1:5" x14ac:dyDescent="0.25">
      <c r="A140" t="s">
        <v>282</v>
      </c>
      <c r="B140">
        <v>11933</v>
      </c>
      <c r="C140" t="s">
        <v>283</v>
      </c>
      <c r="D140">
        <v>2717</v>
      </c>
      <c r="E140" s="21">
        <v>57614</v>
      </c>
    </row>
    <row r="141" spans="1:5" x14ac:dyDescent="0.25">
      <c r="A141" t="s">
        <v>284</v>
      </c>
      <c r="B141">
        <v>11934</v>
      </c>
      <c r="C141" t="s">
        <v>285</v>
      </c>
      <c r="D141">
        <v>2564</v>
      </c>
      <c r="E141" s="21">
        <v>88265</v>
      </c>
    </row>
    <row r="142" spans="1:5" x14ac:dyDescent="0.25">
      <c r="A142" t="s">
        <v>286</v>
      </c>
      <c r="B142">
        <v>11935</v>
      </c>
      <c r="C142" t="s">
        <v>287</v>
      </c>
      <c r="D142">
        <v>1282</v>
      </c>
      <c r="E142" s="21">
        <v>87167</v>
      </c>
    </row>
    <row r="143" spans="1:5" x14ac:dyDescent="0.25">
      <c r="A143" t="s">
        <v>288</v>
      </c>
      <c r="B143">
        <v>11937</v>
      </c>
      <c r="C143" t="s">
        <v>289</v>
      </c>
      <c r="D143">
        <v>6327</v>
      </c>
      <c r="E143" s="21">
        <v>80412</v>
      </c>
    </row>
    <row r="144" spans="1:5" x14ac:dyDescent="0.25">
      <c r="A144" t="s">
        <v>290</v>
      </c>
      <c r="B144">
        <v>11939</v>
      </c>
      <c r="C144" t="s">
        <v>291</v>
      </c>
      <c r="D144">
        <v>450</v>
      </c>
      <c r="E144" s="21">
        <v>73333</v>
      </c>
    </row>
    <row r="145" spans="1:5" x14ac:dyDescent="0.25">
      <c r="A145" t="s">
        <v>292</v>
      </c>
      <c r="B145">
        <v>11940</v>
      </c>
      <c r="C145" t="s">
        <v>293</v>
      </c>
      <c r="D145">
        <v>1892</v>
      </c>
      <c r="E145" s="21">
        <v>94509</v>
      </c>
    </row>
    <row r="146" spans="1:5" x14ac:dyDescent="0.25">
      <c r="A146" t="s">
        <v>294</v>
      </c>
      <c r="B146">
        <v>11941</v>
      </c>
      <c r="C146" t="s">
        <v>295</v>
      </c>
      <c r="D146">
        <v>764</v>
      </c>
      <c r="E146" s="21">
        <v>83500</v>
      </c>
    </row>
    <row r="147" spans="1:5" x14ac:dyDescent="0.25">
      <c r="A147" t="s">
        <v>296</v>
      </c>
      <c r="B147">
        <v>11942</v>
      </c>
      <c r="C147" t="s">
        <v>297</v>
      </c>
      <c r="D147">
        <v>1597</v>
      </c>
      <c r="E147" s="21">
        <v>89969</v>
      </c>
    </row>
    <row r="148" spans="1:5" x14ac:dyDescent="0.25">
      <c r="A148" t="s">
        <v>298</v>
      </c>
      <c r="B148">
        <v>11944</v>
      </c>
      <c r="C148" t="s">
        <v>299</v>
      </c>
      <c r="D148">
        <v>1851</v>
      </c>
      <c r="E148" s="21">
        <v>56250</v>
      </c>
    </row>
    <row r="149" spans="1:5" x14ac:dyDescent="0.25">
      <c r="A149" t="s">
        <v>300</v>
      </c>
      <c r="B149">
        <v>11946</v>
      </c>
      <c r="C149" t="s">
        <v>301</v>
      </c>
      <c r="D149">
        <v>5326</v>
      </c>
      <c r="E149" s="21">
        <v>72412</v>
      </c>
    </row>
    <row r="150" spans="1:5" x14ac:dyDescent="0.25">
      <c r="A150" t="s">
        <v>302</v>
      </c>
      <c r="B150">
        <v>11947</v>
      </c>
      <c r="C150" t="s">
        <v>303</v>
      </c>
      <c r="D150">
        <v>75</v>
      </c>
      <c r="E150" s="21">
        <v>26913</v>
      </c>
    </row>
    <row r="151" spans="1:5" x14ac:dyDescent="0.25">
      <c r="A151" t="s">
        <v>304</v>
      </c>
      <c r="B151">
        <v>11948</v>
      </c>
      <c r="C151" t="s">
        <v>305</v>
      </c>
      <c r="D151">
        <v>470</v>
      </c>
      <c r="E151" s="21">
        <v>113478</v>
      </c>
    </row>
    <row r="152" spans="1:5" x14ac:dyDescent="0.25">
      <c r="A152" t="s">
        <v>306</v>
      </c>
      <c r="B152">
        <v>11949</v>
      </c>
      <c r="C152" t="s">
        <v>307</v>
      </c>
      <c r="D152">
        <v>4809</v>
      </c>
      <c r="E152" s="21">
        <v>108814</v>
      </c>
    </row>
    <row r="153" spans="1:5" x14ac:dyDescent="0.25">
      <c r="A153" t="s">
        <v>308</v>
      </c>
      <c r="B153">
        <v>11950</v>
      </c>
      <c r="C153" t="s">
        <v>309</v>
      </c>
      <c r="D153">
        <v>5177</v>
      </c>
      <c r="E153" s="21">
        <v>67441</v>
      </c>
    </row>
    <row r="154" spans="1:5" x14ac:dyDescent="0.25">
      <c r="A154" t="s">
        <v>310</v>
      </c>
      <c r="B154">
        <v>11951</v>
      </c>
      <c r="C154" t="s">
        <v>311</v>
      </c>
      <c r="D154">
        <v>4488</v>
      </c>
      <c r="E154" s="21">
        <v>62961</v>
      </c>
    </row>
    <row r="155" spans="1:5" x14ac:dyDescent="0.25">
      <c r="A155" t="s">
        <v>312</v>
      </c>
      <c r="B155">
        <v>11952</v>
      </c>
      <c r="C155" t="s">
        <v>313</v>
      </c>
      <c r="D155">
        <v>1892</v>
      </c>
      <c r="E155" s="21">
        <v>83700</v>
      </c>
    </row>
    <row r="156" spans="1:5" x14ac:dyDescent="0.25">
      <c r="A156" t="s">
        <v>314</v>
      </c>
      <c r="B156">
        <v>11953</v>
      </c>
      <c r="C156" t="s">
        <v>315</v>
      </c>
      <c r="D156">
        <v>5204</v>
      </c>
      <c r="E156" s="21">
        <v>69198</v>
      </c>
    </row>
    <row r="157" spans="1:5" x14ac:dyDescent="0.25">
      <c r="A157" t="s">
        <v>316</v>
      </c>
      <c r="B157">
        <v>11954</v>
      </c>
      <c r="C157" t="s">
        <v>317</v>
      </c>
      <c r="D157">
        <v>1742</v>
      </c>
      <c r="E157" s="21">
        <v>73000</v>
      </c>
    </row>
    <row r="158" spans="1:5" x14ac:dyDescent="0.25">
      <c r="A158" t="s">
        <v>318</v>
      </c>
      <c r="B158">
        <v>11955</v>
      </c>
      <c r="C158" t="s">
        <v>319</v>
      </c>
      <c r="D158">
        <v>1383</v>
      </c>
      <c r="E158" s="21">
        <v>65972</v>
      </c>
    </row>
    <row r="159" spans="1:5" x14ac:dyDescent="0.25">
      <c r="A159" t="s">
        <v>320</v>
      </c>
      <c r="B159">
        <v>11956</v>
      </c>
      <c r="C159" t="s">
        <v>321</v>
      </c>
      <c r="D159">
        <v>161</v>
      </c>
      <c r="E159" s="21">
        <v>69250</v>
      </c>
    </row>
    <row r="160" spans="1:5" x14ac:dyDescent="0.25">
      <c r="A160" t="s">
        <v>322</v>
      </c>
      <c r="B160">
        <v>11957</v>
      </c>
      <c r="C160" t="s">
        <v>323</v>
      </c>
      <c r="D160">
        <v>359</v>
      </c>
      <c r="E160" s="21">
        <v>77578</v>
      </c>
    </row>
    <row r="161" spans="1:5" x14ac:dyDescent="0.25">
      <c r="A161" t="s">
        <v>324</v>
      </c>
      <c r="B161">
        <v>11958</v>
      </c>
      <c r="C161" t="s">
        <v>325</v>
      </c>
      <c r="D161">
        <v>207</v>
      </c>
      <c r="E161" s="21">
        <v>69375</v>
      </c>
    </row>
    <row r="162" spans="1:5" x14ac:dyDescent="0.25">
      <c r="A162" t="s">
        <v>326</v>
      </c>
      <c r="B162">
        <v>11959</v>
      </c>
      <c r="C162" t="s">
        <v>327</v>
      </c>
      <c r="D162">
        <v>398</v>
      </c>
      <c r="E162" s="21">
        <v>87167</v>
      </c>
    </row>
    <row r="163" spans="1:5" x14ac:dyDescent="0.25">
      <c r="A163" t="s">
        <v>328</v>
      </c>
      <c r="B163">
        <v>11960</v>
      </c>
      <c r="C163" t="s">
        <v>329</v>
      </c>
      <c r="D163">
        <v>360</v>
      </c>
      <c r="E163" s="21">
        <v>103137</v>
      </c>
    </row>
    <row r="164" spans="1:5" x14ac:dyDescent="0.25">
      <c r="A164" t="s">
        <v>330</v>
      </c>
      <c r="B164">
        <v>11961</v>
      </c>
      <c r="C164" t="s">
        <v>331</v>
      </c>
      <c r="D164">
        <v>5156</v>
      </c>
      <c r="E164" s="21">
        <v>56172</v>
      </c>
    </row>
    <row r="165" spans="1:5" x14ac:dyDescent="0.25">
      <c r="A165" t="s">
        <v>332</v>
      </c>
      <c r="B165">
        <v>11962</v>
      </c>
      <c r="C165" t="s">
        <v>333</v>
      </c>
      <c r="D165">
        <v>178</v>
      </c>
      <c r="E165" s="21">
        <v>124375</v>
      </c>
    </row>
    <row r="166" spans="1:5" x14ac:dyDescent="0.25">
      <c r="A166" t="s">
        <v>334</v>
      </c>
      <c r="B166">
        <v>11963</v>
      </c>
      <c r="C166" t="s">
        <v>335</v>
      </c>
      <c r="D166">
        <v>2856</v>
      </c>
      <c r="E166" s="21">
        <v>90109</v>
      </c>
    </row>
    <row r="167" spans="1:5" x14ac:dyDescent="0.25">
      <c r="A167" t="s">
        <v>336</v>
      </c>
      <c r="B167">
        <v>11964</v>
      </c>
      <c r="C167" t="s">
        <v>337</v>
      </c>
      <c r="D167">
        <v>812</v>
      </c>
      <c r="E167" s="21">
        <v>93333</v>
      </c>
    </row>
    <row r="168" spans="1:5" x14ac:dyDescent="0.25">
      <c r="A168" t="s">
        <v>338</v>
      </c>
      <c r="B168">
        <v>11965</v>
      </c>
      <c r="C168" t="s">
        <v>339</v>
      </c>
      <c r="D168">
        <v>251</v>
      </c>
      <c r="E168" s="21">
        <v>102083</v>
      </c>
    </row>
    <row r="169" spans="1:5" x14ac:dyDescent="0.25">
      <c r="A169" t="s">
        <v>340</v>
      </c>
      <c r="B169">
        <v>11967</v>
      </c>
      <c r="C169" t="s">
        <v>341</v>
      </c>
      <c r="D169">
        <v>8049</v>
      </c>
      <c r="E169" s="21">
        <v>80847</v>
      </c>
    </row>
    <row r="170" spans="1:5" x14ac:dyDescent="0.25">
      <c r="A170" t="s">
        <v>342</v>
      </c>
      <c r="B170">
        <v>11968</v>
      </c>
      <c r="C170" t="s">
        <v>343</v>
      </c>
      <c r="D170">
        <v>4185</v>
      </c>
      <c r="E170" s="21">
        <v>82146</v>
      </c>
    </row>
    <row r="171" spans="1:5" x14ac:dyDescent="0.25">
      <c r="A171" t="s">
        <v>344</v>
      </c>
      <c r="B171">
        <v>11970</v>
      </c>
      <c r="C171" t="s">
        <v>345</v>
      </c>
      <c r="D171">
        <v>264</v>
      </c>
      <c r="E171" s="21">
        <v>110761</v>
      </c>
    </row>
    <row r="172" spans="1:5" x14ac:dyDescent="0.25">
      <c r="A172" t="s">
        <v>346</v>
      </c>
      <c r="B172">
        <v>11971</v>
      </c>
      <c r="C172" t="s">
        <v>347</v>
      </c>
      <c r="D172">
        <v>2657</v>
      </c>
      <c r="E172" s="21">
        <v>97720</v>
      </c>
    </row>
    <row r="173" spans="1:5" x14ac:dyDescent="0.25">
      <c r="A173" t="s">
        <v>348</v>
      </c>
      <c r="B173">
        <v>11972</v>
      </c>
      <c r="C173" t="s">
        <v>349</v>
      </c>
      <c r="D173">
        <v>451</v>
      </c>
      <c r="E173" s="21">
        <v>81484</v>
      </c>
    </row>
    <row r="174" spans="1:5" x14ac:dyDescent="0.25">
      <c r="A174" t="s">
        <v>350</v>
      </c>
      <c r="B174">
        <v>11973</v>
      </c>
      <c r="C174" t="s">
        <v>351</v>
      </c>
      <c r="D174">
        <v>0</v>
      </c>
      <c r="E174" s="21" t="s">
        <v>449</v>
      </c>
    </row>
    <row r="175" spans="1:5" x14ac:dyDescent="0.25">
      <c r="A175" t="s">
        <v>352</v>
      </c>
      <c r="B175">
        <v>11975</v>
      </c>
      <c r="C175" t="s">
        <v>353</v>
      </c>
      <c r="D175">
        <v>153</v>
      </c>
      <c r="E175" s="21">
        <v>79861</v>
      </c>
    </row>
    <row r="176" spans="1:5" x14ac:dyDescent="0.25">
      <c r="A176" t="s">
        <v>354</v>
      </c>
      <c r="B176">
        <v>11976</v>
      </c>
      <c r="C176" t="s">
        <v>355</v>
      </c>
      <c r="D176">
        <v>999</v>
      </c>
      <c r="E176" s="21">
        <v>122625</v>
      </c>
    </row>
    <row r="177" spans="1:5" x14ac:dyDescent="0.25">
      <c r="A177" t="s">
        <v>356</v>
      </c>
      <c r="B177">
        <v>11977</v>
      </c>
      <c r="C177" t="s">
        <v>357</v>
      </c>
      <c r="D177">
        <v>958</v>
      </c>
      <c r="E177" s="21">
        <v>93021</v>
      </c>
    </row>
    <row r="178" spans="1:5" x14ac:dyDescent="0.25">
      <c r="A178" t="s">
        <v>358</v>
      </c>
      <c r="B178">
        <v>11978</v>
      </c>
      <c r="C178" t="s">
        <v>359</v>
      </c>
      <c r="D178">
        <v>1279</v>
      </c>
      <c r="E178" s="21">
        <v>86458</v>
      </c>
    </row>
    <row r="179" spans="1:5" x14ac:dyDescent="0.25">
      <c r="A179" t="s">
        <v>360</v>
      </c>
      <c r="B179">
        <v>11980</v>
      </c>
      <c r="C179" t="s">
        <v>361</v>
      </c>
      <c r="D179">
        <v>1474</v>
      </c>
      <c r="E179" s="21">
        <v>93029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activeCell="E169" sqref="E169"/>
    </sheetView>
  </sheetViews>
  <sheetFormatPr defaultRowHeight="15" x14ac:dyDescent="0.25"/>
  <cols>
    <col min="1" max="1" width="8" bestFit="1" customWidth="1"/>
    <col min="2" max="2" width="16.85546875" bestFit="1" customWidth="1"/>
    <col min="3" max="3" width="14.28515625" bestFit="1" customWidth="1"/>
    <col min="4" max="4" width="26.42578125" bestFit="1" customWidth="1"/>
    <col min="5" max="5" width="19.85546875" bestFit="1" customWidth="1"/>
  </cols>
  <sheetData>
    <row r="1" spans="1:5" x14ac:dyDescent="0.25">
      <c r="A1" t="s">
        <v>1004</v>
      </c>
      <c r="B1" t="s">
        <v>6</v>
      </c>
      <c r="C1" t="s">
        <v>7</v>
      </c>
      <c r="D1" t="s">
        <v>588</v>
      </c>
      <c r="E1" t="s">
        <v>587</v>
      </c>
    </row>
    <row r="2" spans="1:5" x14ac:dyDescent="0.25">
      <c r="A2">
        <v>6390</v>
      </c>
      <c r="B2" t="s">
        <v>9</v>
      </c>
      <c r="C2">
        <v>296</v>
      </c>
      <c r="D2">
        <v>3</v>
      </c>
      <c r="E2" s="1">
        <f>D2/C2</f>
        <v>1.0135135135135136E-2</v>
      </c>
    </row>
    <row r="3" spans="1:5" x14ac:dyDescent="0.25">
      <c r="A3">
        <v>11001</v>
      </c>
      <c r="B3" t="s">
        <v>11</v>
      </c>
      <c r="C3">
        <v>27156</v>
      </c>
      <c r="D3">
        <v>5969</v>
      </c>
      <c r="E3" s="1">
        <f t="shared" ref="E3:E66" si="0">D3/C3</f>
        <v>0.21980409485933128</v>
      </c>
    </row>
    <row r="4" spans="1:5" x14ac:dyDescent="0.25">
      <c r="A4">
        <v>11003</v>
      </c>
      <c r="B4" t="s">
        <v>13</v>
      </c>
      <c r="C4">
        <v>44907</v>
      </c>
      <c r="D4">
        <v>19519</v>
      </c>
      <c r="E4" s="1">
        <f t="shared" si="0"/>
        <v>0.43465384015854991</v>
      </c>
    </row>
    <row r="5" spans="1:5" x14ac:dyDescent="0.25">
      <c r="A5">
        <v>11010</v>
      </c>
      <c r="B5" t="s">
        <v>15</v>
      </c>
      <c r="C5">
        <v>25054</v>
      </c>
      <c r="D5">
        <v>5232</v>
      </c>
      <c r="E5" s="1">
        <f t="shared" si="0"/>
        <v>0.20882892951225354</v>
      </c>
    </row>
    <row r="6" spans="1:5" x14ac:dyDescent="0.25">
      <c r="A6">
        <v>11020</v>
      </c>
      <c r="B6" t="s">
        <v>17</v>
      </c>
      <c r="C6">
        <v>6120</v>
      </c>
      <c r="D6">
        <v>2002</v>
      </c>
      <c r="E6" s="1">
        <f t="shared" si="0"/>
        <v>0.32712418300653595</v>
      </c>
    </row>
    <row r="7" spans="1:5" x14ac:dyDescent="0.25">
      <c r="A7">
        <v>11021</v>
      </c>
      <c r="B7" t="s">
        <v>19</v>
      </c>
      <c r="C7">
        <v>17478</v>
      </c>
      <c r="D7">
        <v>5458</v>
      </c>
      <c r="E7" s="1">
        <f t="shared" si="0"/>
        <v>0.31227829271083646</v>
      </c>
    </row>
    <row r="8" spans="1:5" x14ac:dyDescent="0.25">
      <c r="A8">
        <v>11023</v>
      </c>
      <c r="B8" t="s">
        <v>21</v>
      </c>
      <c r="C8">
        <v>9955</v>
      </c>
      <c r="D8">
        <v>3683</v>
      </c>
      <c r="E8" s="1">
        <f t="shared" si="0"/>
        <v>0.36996484178804623</v>
      </c>
    </row>
    <row r="9" spans="1:5" x14ac:dyDescent="0.25">
      <c r="A9">
        <v>11024</v>
      </c>
      <c r="B9" t="s">
        <v>23</v>
      </c>
      <c r="C9">
        <v>7789</v>
      </c>
      <c r="D9">
        <v>2837</v>
      </c>
      <c r="E9" s="1">
        <f t="shared" si="0"/>
        <v>0.36423160867890614</v>
      </c>
    </row>
    <row r="10" spans="1:5" x14ac:dyDescent="0.25">
      <c r="A10">
        <v>11030</v>
      </c>
      <c r="B10" t="s">
        <v>25</v>
      </c>
      <c r="C10">
        <v>17295</v>
      </c>
      <c r="D10">
        <v>2607</v>
      </c>
      <c r="E10" s="1">
        <f t="shared" si="0"/>
        <v>0.15073720728534259</v>
      </c>
    </row>
    <row r="11" spans="1:5" x14ac:dyDescent="0.25">
      <c r="A11">
        <v>11040</v>
      </c>
      <c r="B11" t="s">
        <v>27</v>
      </c>
      <c r="C11">
        <v>40799</v>
      </c>
      <c r="D11">
        <v>14038</v>
      </c>
      <c r="E11" s="1">
        <f t="shared" si="0"/>
        <v>0.34407706071227234</v>
      </c>
    </row>
    <row r="12" spans="1:5" x14ac:dyDescent="0.25">
      <c r="A12">
        <v>11042</v>
      </c>
      <c r="B12" t="s">
        <v>29</v>
      </c>
      <c r="C12">
        <v>542</v>
      </c>
      <c r="D12">
        <v>86</v>
      </c>
      <c r="E12" s="1">
        <f t="shared" si="0"/>
        <v>0.15867158671586715</v>
      </c>
    </row>
    <row r="13" spans="1:5" x14ac:dyDescent="0.25">
      <c r="A13">
        <v>11050</v>
      </c>
      <c r="B13" t="s">
        <v>31</v>
      </c>
      <c r="C13">
        <v>30583</v>
      </c>
      <c r="D13">
        <v>7016</v>
      </c>
      <c r="E13" s="1">
        <f t="shared" si="0"/>
        <v>0.22940849491547591</v>
      </c>
    </row>
    <row r="14" spans="1:5" x14ac:dyDescent="0.25">
      <c r="A14">
        <v>11096</v>
      </c>
      <c r="B14" t="s">
        <v>33</v>
      </c>
      <c r="C14">
        <v>7884</v>
      </c>
      <c r="D14">
        <v>2651</v>
      </c>
      <c r="E14" s="1">
        <f t="shared" si="0"/>
        <v>0.33625063419583967</v>
      </c>
    </row>
    <row r="15" spans="1:5" x14ac:dyDescent="0.25">
      <c r="A15">
        <v>11501</v>
      </c>
      <c r="B15" t="s">
        <v>35</v>
      </c>
      <c r="C15">
        <v>19155</v>
      </c>
      <c r="D15">
        <v>5980</v>
      </c>
      <c r="E15" s="1">
        <f t="shared" si="0"/>
        <v>0.31219002871312973</v>
      </c>
    </row>
    <row r="16" spans="1:5" x14ac:dyDescent="0.25">
      <c r="A16">
        <v>11507</v>
      </c>
      <c r="B16" t="s">
        <v>37</v>
      </c>
      <c r="C16">
        <v>7224</v>
      </c>
      <c r="D16">
        <v>2082</v>
      </c>
      <c r="E16" s="1">
        <f t="shared" si="0"/>
        <v>0.28820598006644516</v>
      </c>
    </row>
    <row r="17" spans="1:5" x14ac:dyDescent="0.25">
      <c r="A17">
        <v>11509</v>
      </c>
      <c r="B17" t="s">
        <v>39</v>
      </c>
      <c r="C17">
        <v>2232</v>
      </c>
      <c r="D17">
        <v>295</v>
      </c>
      <c r="E17" s="1">
        <f t="shared" si="0"/>
        <v>0.13216845878136202</v>
      </c>
    </row>
    <row r="18" spans="1:5" x14ac:dyDescent="0.25">
      <c r="A18">
        <v>11510</v>
      </c>
      <c r="B18" t="s">
        <v>41</v>
      </c>
      <c r="C18">
        <v>33430</v>
      </c>
      <c r="D18">
        <v>8278</v>
      </c>
      <c r="E18" s="1">
        <f t="shared" si="0"/>
        <v>0.24762189650014957</v>
      </c>
    </row>
    <row r="19" spans="1:5" x14ac:dyDescent="0.25">
      <c r="A19">
        <v>11514</v>
      </c>
      <c r="B19" t="s">
        <v>43</v>
      </c>
      <c r="C19">
        <v>5197</v>
      </c>
      <c r="D19">
        <v>1174</v>
      </c>
      <c r="E19" s="1">
        <f t="shared" si="0"/>
        <v>0.22589955743698287</v>
      </c>
    </row>
    <row r="20" spans="1:5" x14ac:dyDescent="0.25">
      <c r="A20">
        <v>11516</v>
      </c>
      <c r="B20" t="s">
        <v>45</v>
      </c>
      <c r="C20">
        <v>7513</v>
      </c>
      <c r="D20">
        <v>1771</v>
      </c>
      <c r="E20" s="1">
        <f t="shared" si="0"/>
        <v>0.23572474377745242</v>
      </c>
    </row>
    <row r="21" spans="1:5" x14ac:dyDescent="0.25">
      <c r="A21">
        <v>11518</v>
      </c>
      <c r="B21" t="s">
        <v>47</v>
      </c>
      <c r="C21">
        <v>10065</v>
      </c>
      <c r="D21">
        <v>749</v>
      </c>
      <c r="E21" s="1">
        <f t="shared" si="0"/>
        <v>7.4416294088425233E-2</v>
      </c>
    </row>
    <row r="22" spans="1:5" x14ac:dyDescent="0.25">
      <c r="A22">
        <v>11520</v>
      </c>
      <c r="B22" t="s">
        <v>49</v>
      </c>
      <c r="C22">
        <v>43632</v>
      </c>
      <c r="D22">
        <v>14407</v>
      </c>
      <c r="E22" s="1">
        <f t="shared" si="0"/>
        <v>0.33019343601026768</v>
      </c>
    </row>
    <row r="23" spans="1:5" x14ac:dyDescent="0.25">
      <c r="A23">
        <v>11530</v>
      </c>
      <c r="B23" t="s">
        <v>51</v>
      </c>
      <c r="C23">
        <v>28155</v>
      </c>
      <c r="D23">
        <v>2288</v>
      </c>
      <c r="E23" s="1">
        <f t="shared" si="0"/>
        <v>8.1264429053454088E-2</v>
      </c>
    </row>
    <row r="24" spans="1:5" x14ac:dyDescent="0.25">
      <c r="A24">
        <v>11542</v>
      </c>
      <c r="B24" t="s">
        <v>53</v>
      </c>
      <c r="C24">
        <v>27691</v>
      </c>
      <c r="D24">
        <v>9513</v>
      </c>
      <c r="E24" s="1">
        <f t="shared" si="0"/>
        <v>0.34354122277996463</v>
      </c>
    </row>
    <row r="25" spans="1:5" x14ac:dyDescent="0.25">
      <c r="A25">
        <v>11545</v>
      </c>
      <c r="B25" t="s">
        <v>55</v>
      </c>
      <c r="C25">
        <v>12653</v>
      </c>
      <c r="D25">
        <v>1661</v>
      </c>
      <c r="E25" s="1">
        <f t="shared" si="0"/>
        <v>0.13127321583814114</v>
      </c>
    </row>
    <row r="26" spans="1:5" x14ac:dyDescent="0.25">
      <c r="A26">
        <v>11547</v>
      </c>
      <c r="B26" t="s">
        <v>57</v>
      </c>
      <c r="C26">
        <v>797</v>
      </c>
      <c r="D26">
        <v>136</v>
      </c>
      <c r="E26" s="1">
        <f t="shared" si="0"/>
        <v>0.17063989962358847</v>
      </c>
    </row>
    <row r="27" spans="1:5" x14ac:dyDescent="0.25">
      <c r="A27">
        <v>11548</v>
      </c>
      <c r="B27" t="s">
        <v>59</v>
      </c>
      <c r="C27">
        <v>2328</v>
      </c>
      <c r="D27">
        <v>516</v>
      </c>
      <c r="E27" s="1">
        <f t="shared" si="0"/>
        <v>0.22164948453608246</v>
      </c>
    </row>
    <row r="28" spans="1:5" x14ac:dyDescent="0.25">
      <c r="A28">
        <v>11549</v>
      </c>
      <c r="B28" t="s">
        <v>61</v>
      </c>
      <c r="C28">
        <v>2337</v>
      </c>
      <c r="D28">
        <v>216</v>
      </c>
      <c r="E28" s="1">
        <f t="shared" si="0"/>
        <v>9.2426187419768935E-2</v>
      </c>
    </row>
    <row r="29" spans="1:5" x14ac:dyDescent="0.25">
      <c r="A29">
        <v>11550</v>
      </c>
      <c r="B29" t="s">
        <v>63</v>
      </c>
      <c r="C29">
        <v>57224</v>
      </c>
      <c r="D29">
        <v>21528</v>
      </c>
      <c r="E29" s="1">
        <f t="shared" si="0"/>
        <v>0.3762057877813505</v>
      </c>
    </row>
    <row r="30" spans="1:5" x14ac:dyDescent="0.25">
      <c r="A30">
        <v>11552</v>
      </c>
      <c r="B30" t="s">
        <v>65</v>
      </c>
      <c r="C30">
        <v>22949</v>
      </c>
      <c r="D30">
        <v>4773</v>
      </c>
      <c r="E30" s="1">
        <f t="shared" si="0"/>
        <v>0.20798291864569263</v>
      </c>
    </row>
    <row r="31" spans="1:5" x14ac:dyDescent="0.25">
      <c r="A31">
        <v>11553</v>
      </c>
      <c r="B31" t="s">
        <v>67</v>
      </c>
      <c r="C31">
        <v>26506</v>
      </c>
      <c r="D31">
        <v>10191</v>
      </c>
      <c r="E31" s="1">
        <f t="shared" si="0"/>
        <v>0.38447898588998719</v>
      </c>
    </row>
    <row r="32" spans="1:5" x14ac:dyDescent="0.25">
      <c r="A32">
        <v>11554</v>
      </c>
      <c r="B32" t="s">
        <v>69</v>
      </c>
      <c r="C32">
        <v>37513</v>
      </c>
      <c r="D32">
        <v>6880</v>
      </c>
      <c r="E32" s="1">
        <f t="shared" si="0"/>
        <v>0.18340308692986432</v>
      </c>
    </row>
    <row r="33" spans="1:5" x14ac:dyDescent="0.25">
      <c r="A33">
        <v>11556</v>
      </c>
      <c r="B33" t="s">
        <v>71</v>
      </c>
      <c r="C33">
        <v>0</v>
      </c>
      <c r="D33">
        <v>0</v>
      </c>
      <c r="E33" s="1" t="e">
        <f t="shared" si="0"/>
        <v>#DIV/0!</v>
      </c>
    </row>
    <row r="34" spans="1:5" x14ac:dyDescent="0.25">
      <c r="A34">
        <v>11557</v>
      </c>
      <c r="B34" t="s">
        <v>73</v>
      </c>
      <c r="C34">
        <v>7364</v>
      </c>
      <c r="D34">
        <v>1754</v>
      </c>
      <c r="E34" s="1">
        <f t="shared" si="0"/>
        <v>0.23818576860401955</v>
      </c>
    </row>
    <row r="35" spans="1:5" x14ac:dyDescent="0.25">
      <c r="A35">
        <v>11558</v>
      </c>
      <c r="B35" t="s">
        <v>75</v>
      </c>
      <c r="C35">
        <v>8646</v>
      </c>
      <c r="D35">
        <v>1384</v>
      </c>
      <c r="E35" s="1">
        <f t="shared" si="0"/>
        <v>0.16007402266944251</v>
      </c>
    </row>
    <row r="36" spans="1:5" x14ac:dyDescent="0.25">
      <c r="A36">
        <v>11559</v>
      </c>
      <c r="B36" t="s">
        <v>77</v>
      </c>
      <c r="C36">
        <v>8402</v>
      </c>
      <c r="D36">
        <v>1450</v>
      </c>
      <c r="E36" s="1">
        <f t="shared" si="0"/>
        <v>0.17257795762913591</v>
      </c>
    </row>
    <row r="37" spans="1:5" x14ac:dyDescent="0.25">
      <c r="A37">
        <v>11560</v>
      </c>
      <c r="B37" t="s">
        <v>79</v>
      </c>
      <c r="C37">
        <v>6334</v>
      </c>
      <c r="D37">
        <v>974</v>
      </c>
      <c r="E37" s="1">
        <f t="shared" si="0"/>
        <v>0.15377328702241869</v>
      </c>
    </row>
    <row r="38" spans="1:5" x14ac:dyDescent="0.25">
      <c r="A38">
        <v>11561</v>
      </c>
      <c r="B38" t="s">
        <v>81</v>
      </c>
      <c r="C38">
        <v>37599</v>
      </c>
      <c r="D38">
        <v>6445</v>
      </c>
      <c r="E38" s="1">
        <f t="shared" si="0"/>
        <v>0.1714141333546105</v>
      </c>
    </row>
    <row r="39" spans="1:5" x14ac:dyDescent="0.25">
      <c r="A39">
        <v>11563</v>
      </c>
      <c r="B39" t="s">
        <v>83</v>
      </c>
      <c r="C39">
        <v>22984</v>
      </c>
      <c r="D39">
        <v>3413</v>
      </c>
      <c r="E39" s="1">
        <f t="shared" si="0"/>
        <v>0.14849460494256875</v>
      </c>
    </row>
    <row r="40" spans="1:5" x14ac:dyDescent="0.25">
      <c r="A40">
        <v>11565</v>
      </c>
      <c r="B40" t="s">
        <v>85</v>
      </c>
      <c r="C40">
        <v>8820</v>
      </c>
      <c r="D40">
        <v>797</v>
      </c>
      <c r="E40" s="1">
        <f t="shared" si="0"/>
        <v>9.0362811791383224E-2</v>
      </c>
    </row>
    <row r="41" spans="1:5" x14ac:dyDescent="0.25">
      <c r="A41">
        <v>11566</v>
      </c>
      <c r="B41" t="s">
        <v>87</v>
      </c>
      <c r="C41">
        <v>33791</v>
      </c>
      <c r="D41">
        <v>3139</v>
      </c>
      <c r="E41" s="1">
        <f t="shared" si="0"/>
        <v>9.2894557722470475E-2</v>
      </c>
    </row>
    <row r="42" spans="1:5" x14ac:dyDescent="0.25">
      <c r="A42">
        <v>11568</v>
      </c>
      <c r="B42" t="s">
        <v>89</v>
      </c>
      <c r="C42">
        <v>4240</v>
      </c>
      <c r="D42">
        <v>967</v>
      </c>
      <c r="E42" s="1">
        <f t="shared" si="0"/>
        <v>0.22806603773584905</v>
      </c>
    </row>
    <row r="43" spans="1:5" x14ac:dyDescent="0.25">
      <c r="A43">
        <v>11569</v>
      </c>
      <c r="B43" t="s">
        <v>91</v>
      </c>
      <c r="C43">
        <v>1284</v>
      </c>
      <c r="D43">
        <v>79</v>
      </c>
      <c r="E43" s="1">
        <f t="shared" si="0"/>
        <v>6.1526479750778816E-2</v>
      </c>
    </row>
    <row r="44" spans="1:5" x14ac:dyDescent="0.25">
      <c r="A44">
        <v>11570</v>
      </c>
      <c r="B44" t="s">
        <v>93</v>
      </c>
      <c r="C44">
        <v>27896</v>
      </c>
      <c r="D44">
        <v>3280</v>
      </c>
      <c r="E44" s="1">
        <f t="shared" si="0"/>
        <v>0.11757958130197878</v>
      </c>
    </row>
    <row r="45" spans="1:5" x14ac:dyDescent="0.25">
      <c r="A45">
        <v>11572</v>
      </c>
      <c r="B45" t="s">
        <v>95</v>
      </c>
      <c r="C45">
        <v>28901</v>
      </c>
      <c r="D45">
        <v>3237</v>
      </c>
      <c r="E45" s="1">
        <f t="shared" si="0"/>
        <v>0.11200304487733989</v>
      </c>
    </row>
    <row r="46" spans="1:5" x14ac:dyDescent="0.25">
      <c r="A46">
        <v>11575</v>
      </c>
      <c r="B46" t="s">
        <v>97</v>
      </c>
      <c r="C46">
        <v>16674</v>
      </c>
      <c r="D46">
        <v>5014</v>
      </c>
      <c r="E46" s="1">
        <f t="shared" si="0"/>
        <v>0.30070768861700853</v>
      </c>
    </row>
    <row r="47" spans="1:5" x14ac:dyDescent="0.25">
      <c r="A47">
        <v>11576</v>
      </c>
      <c r="B47" t="s">
        <v>99</v>
      </c>
      <c r="C47">
        <v>12325</v>
      </c>
      <c r="D47">
        <v>2740</v>
      </c>
      <c r="E47" s="1">
        <f t="shared" si="0"/>
        <v>0.22231237322515213</v>
      </c>
    </row>
    <row r="48" spans="1:5" x14ac:dyDescent="0.25">
      <c r="A48">
        <v>11577</v>
      </c>
      <c r="B48" t="s">
        <v>101</v>
      </c>
      <c r="C48">
        <v>12788</v>
      </c>
      <c r="D48">
        <v>3358</v>
      </c>
      <c r="E48" s="1">
        <f t="shared" si="0"/>
        <v>0.26258992805755393</v>
      </c>
    </row>
    <row r="49" spans="1:5" x14ac:dyDescent="0.25">
      <c r="A49">
        <v>11579</v>
      </c>
      <c r="B49" t="s">
        <v>103</v>
      </c>
      <c r="C49">
        <v>5336</v>
      </c>
      <c r="D49">
        <v>572</v>
      </c>
      <c r="E49" s="1">
        <f t="shared" si="0"/>
        <v>0.10719640179910045</v>
      </c>
    </row>
    <row r="50" spans="1:5" x14ac:dyDescent="0.25">
      <c r="A50">
        <v>11580</v>
      </c>
      <c r="B50" t="s">
        <v>105</v>
      </c>
      <c r="C50">
        <v>41525</v>
      </c>
      <c r="D50">
        <v>14199</v>
      </c>
      <c r="E50" s="1">
        <f t="shared" si="0"/>
        <v>0.34193859121011438</v>
      </c>
    </row>
    <row r="51" spans="1:5" x14ac:dyDescent="0.25">
      <c r="A51">
        <v>11581</v>
      </c>
      <c r="B51" t="s">
        <v>107</v>
      </c>
      <c r="C51">
        <v>20956</v>
      </c>
      <c r="D51">
        <v>6162</v>
      </c>
      <c r="E51" s="1">
        <f t="shared" si="0"/>
        <v>0.29404466501240695</v>
      </c>
    </row>
    <row r="52" spans="1:5" x14ac:dyDescent="0.25">
      <c r="A52">
        <v>11590</v>
      </c>
      <c r="B52" t="s">
        <v>109</v>
      </c>
      <c r="C52">
        <v>45972</v>
      </c>
      <c r="D52">
        <v>15134</v>
      </c>
      <c r="E52" s="1">
        <f t="shared" si="0"/>
        <v>0.32920038284172976</v>
      </c>
    </row>
    <row r="53" spans="1:5" x14ac:dyDescent="0.25">
      <c r="A53">
        <v>11596</v>
      </c>
      <c r="B53" t="s">
        <v>111</v>
      </c>
      <c r="C53">
        <v>10638</v>
      </c>
      <c r="D53">
        <v>1840</v>
      </c>
      <c r="E53" s="1">
        <f t="shared" si="0"/>
        <v>0.17296484301560444</v>
      </c>
    </row>
    <row r="54" spans="1:5" x14ac:dyDescent="0.25">
      <c r="A54">
        <v>11598</v>
      </c>
      <c r="B54" t="s">
        <v>113</v>
      </c>
      <c r="C54">
        <v>12927</v>
      </c>
      <c r="D54">
        <v>1405</v>
      </c>
      <c r="E54" s="1">
        <f t="shared" si="0"/>
        <v>0.10868724375338439</v>
      </c>
    </row>
    <row r="55" spans="1:5" x14ac:dyDescent="0.25">
      <c r="A55">
        <v>11701</v>
      </c>
      <c r="B55" t="s">
        <v>115</v>
      </c>
      <c r="C55">
        <v>27423</v>
      </c>
      <c r="D55">
        <v>6325</v>
      </c>
      <c r="E55" s="1">
        <f t="shared" si="0"/>
        <v>0.23064580826313677</v>
      </c>
    </row>
    <row r="56" spans="1:5" x14ac:dyDescent="0.25">
      <c r="A56">
        <v>11702</v>
      </c>
      <c r="B56" t="s">
        <v>117</v>
      </c>
      <c r="C56">
        <v>14512</v>
      </c>
      <c r="D56">
        <v>1484</v>
      </c>
      <c r="E56" s="1">
        <f t="shared" si="0"/>
        <v>0.10226019845644983</v>
      </c>
    </row>
    <row r="57" spans="1:5" x14ac:dyDescent="0.25">
      <c r="A57">
        <v>11703</v>
      </c>
      <c r="B57" t="s">
        <v>119</v>
      </c>
      <c r="C57">
        <v>16249</v>
      </c>
      <c r="D57">
        <v>1970</v>
      </c>
      <c r="E57" s="1">
        <f t="shared" si="0"/>
        <v>0.12123823004492584</v>
      </c>
    </row>
    <row r="58" spans="1:5" x14ac:dyDescent="0.25">
      <c r="A58">
        <v>11704</v>
      </c>
      <c r="B58" t="s">
        <v>121</v>
      </c>
      <c r="C58">
        <v>40685</v>
      </c>
      <c r="D58">
        <v>5884</v>
      </c>
      <c r="E58" s="1">
        <f t="shared" si="0"/>
        <v>0.14462332554995699</v>
      </c>
    </row>
    <row r="59" spans="1:5" x14ac:dyDescent="0.25">
      <c r="A59">
        <v>11705</v>
      </c>
      <c r="B59" t="s">
        <v>123</v>
      </c>
      <c r="C59">
        <v>7571</v>
      </c>
      <c r="D59">
        <v>319</v>
      </c>
      <c r="E59" s="1">
        <f t="shared" si="0"/>
        <v>4.2134460441157047E-2</v>
      </c>
    </row>
    <row r="60" spans="1:5" x14ac:dyDescent="0.25">
      <c r="A60">
        <v>11706</v>
      </c>
      <c r="B60" t="s">
        <v>125</v>
      </c>
      <c r="C60">
        <v>65865</v>
      </c>
      <c r="D60">
        <v>16389</v>
      </c>
      <c r="E60" s="1">
        <f t="shared" si="0"/>
        <v>0.2488271464358916</v>
      </c>
    </row>
    <row r="61" spans="1:5" x14ac:dyDescent="0.25">
      <c r="A61">
        <v>11709</v>
      </c>
      <c r="B61" t="s">
        <v>127</v>
      </c>
      <c r="C61">
        <v>6724</v>
      </c>
      <c r="D61">
        <v>457</v>
      </c>
      <c r="E61" s="1">
        <f t="shared" si="0"/>
        <v>6.7965496728138008E-2</v>
      </c>
    </row>
    <row r="62" spans="1:5" x14ac:dyDescent="0.25">
      <c r="A62">
        <v>11710</v>
      </c>
      <c r="B62" t="s">
        <v>129</v>
      </c>
      <c r="C62">
        <v>35151</v>
      </c>
      <c r="D62">
        <v>3587</v>
      </c>
      <c r="E62" s="1">
        <f t="shared" si="0"/>
        <v>0.10204546101106654</v>
      </c>
    </row>
    <row r="63" spans="1:5" x14ac:dyDescent="0.25">
      <c r="A63">
        <v>11713</v>
      </c>
      <c r="B63" t="s">
        <v>131</v>
      </c>
      <c r="C63">
        <v>9530</v>
      </c>
      <c r="D63">
        <v>1206</v>
      </c>
      <c r="E63" s="1">
        <f t="shared" si="0"/>
        <v>0.12654774396642182</v>
      </c>
    </row>
    <row r="64" spans="1:5" x14ac:dyDescent="0.25">
      <c r="A64">
        <v>11714</v>
      </c>
      <c r="B64" t="s">
        <v>133</v>
      </c>
      <c r="C64">
        <v>23313</v>
      </c>
      <c r="D64">
        <v>3395</v>
      </c>
      <c r="E64" s="1">
        <f t="shared" si="0"/>
        <v>0.14562690344443013</v>
      </c>
    </row>
    <row r="65" spans="1:5" x14ac:dyDescent="0.25">
      <c r="A65">
        <v>11715</v>
      </c>
      <c r="B65" t="s">
        <v>135</v>
      </c>
      <c r="C65">
        <v>4335</v>
      </c>
      <c r="D65">
        <v>255</v>
      </c>
      <c r="E65" s="1">
        <f t="shared" si="0"/>
        <v>5.8823529411764705E-2</v>
      </c>
    </row>
    <row r="66" spans="1:5" x14ac:dyDescent="0.25">
      <c r="A66">
        <v>11716</v>
      </c>
      <c r="B66" t="s">
        <v>137</v>
      </c>
      <c r="C66">
        <v>11134</v>
      </c>
      <c r="D66">
        <v>640</v>
      </c>
      <c r="E66" s="1">
        <f t="shared" si="0"/>
        <v>5.7481587928866533E-2</v>
      </c>
    </row>
    <row r="67" spans="1:5" x14ac:dyDescent="0.25">
      <c r="A67">
        <v>11717</v>
      </c>
      <c r="B67" t="s">
        <v>139</v>
      </c>
      <c r="C67">
        <v>59449</v>
      </c>
      <c r="D67">
        <v>25232</v>
      </c>
      <c r="E67" s="1">
        <f t="shared" ref="E67:E130" si="1">D67/C67</f>
        <v>0.42443102491210954</v>
      </c>
    </row>
    <row r="68" spans="1:5" x14ac:dyDescent="0.25">
      <c r="A68">
        <v>11718</v>
      </c>
      <c r="B68" t="s">
        <v>141</v>
      </c>
      <c r="C68">
        <v>3117</v>
      </c>
      <c r="D68">
        <v>207</v>
      </c>
      <c r="E68" s="1">
        <f t="shared" si="1"/>
        <v>6.6410009624639083E-2</v>
      </c>
    </row>
    <row r="69" spans="1:5" x14ac:dyDescent="0.25">
      <c r="A69">
        <v>11719</v>
      </c>
      <c r="B69" t="s">
        <v>143</v>
      </c>
      <c r="C69">
        <v>3372</v>
      </c>
      <c r="D69">
        <v>299</v>
      </c>
      <c r="E69" s="1">
        <f t="shared" si="1"/>
        <v>8.8671411625148286E-2</v>
      </c>
    </row>
    <row r="70" spans="1:5" x14ac:dyDescent="0.25">
      <c r="A70">
        <v>11720</v>
      </c>
      <c r="B70" t="s">
        <v>145</v>
      </c>
      <c r="C70">
        <v>29374</v>
      </c>
      <c r="D70">
        <v>3552</v>
      </c>
      <c r="E70" s="1">
        <f t="shared" si="1"/>
        <v>0.12092326547286716</v>
      </c>
    </row>
    <row r="71" spans="1:5" x14ac:dyDescent="0.25">
      <c r="A71">
        <v>11721</v>
      </c>
      <c r="B71" t="s">
        <v>147</v>
      </c>
      <c r="C71">
        <v>6482</v>
      </c>
      <c r="D71">
        <v>387</v>
      </c>
      <c r="E71" s="1">
        <f t="shared" si="1"/>
        <v>5.9703795124961434E-2</v>
      </c>
    </row>
    <row r="72" spans="1:5" x14ac:dyDescent="0.25">
      <c r="A72">
        <v>11722</v>
      </c>
      <c r="B72" t="s">
        <v>149</v>
      </c>
      <c r="C72">
        <v>37181</v>
      </c>
      <c r="D72">
        <v>13079</v>
      </c>
      <c r="E72" s="1">
        <f t="shared" si="1"/>
        <v>0.35176568677550363</v>
      </c>
    </row>
    <row r="73" spans="1:5" x14ac:dyDescent="0.25">
      <c r="A73">
        <v>11724</v>
      </c>
      <c r="B73" t="s">
        <v>151</v>
      </c>
      <c r="C73">
        <v>2853</v>
      </c>
      <c r="D73">
        <v>326</v>
      </c>
      <c r="E73" s="1">
        <f t="shared" si="1"/>
        <v>0.11426568524360323</v>
      </c>
    </row>
    <row r="74" spans="1:5" x14ac:dyDescent="0.25">
      <c r="A74">
        <v>11725</v>
      </c>
      <c r="B74" t="s">
        <v>153</v>
      </c>
      <c r="C74">
        <v>28646</v>
      </c>
      <c r="D74">
        <v>2809</v>
      </c>
      <c r="E74" s="1">
        <f t="shared" si="1"/>
        <v>9.8059065838162401E-2</v>
      </c>
    </row>
    <row r="75" spans="1:5" x14ac:dyDescent="0.25">
      <c r="A75">
        <v>11726</v>
      </c>
      <c r="B75" t="s">
        <v>155</v>
      </c>
      <c r="C75">
        <v>21102</v>
      </c>
      <c r="D75">
        <v>7976</v>
      </c>
      <c r="E75" s="1">
        <f t="shared" si="1"/>
        <v>0.3779736517865605</v>
      </c>
    </row>
    <row r="76" spans="1:5" x14ac:dyDescent="0.25">
      <c r="A76">
        <v>11727</v>
      </c>
      <c r="B76" t="s">
        <v>157</v>
      </c>
      <c r="C76">
        <v>29987</v>
      </c>
      <c r="D76">
        <v>5764</v>
      </c>
      <c r="E76" s="1">
        <f t="shared" si="1"/>
        <v>0.19221662720512223</v>
      </c>
    </row>
    <row r="77" spans="1:5" x14ac:dyDescent="0.25">
      <c r="A77">
        <v>11729</v>
      </c>
      <c r="B77" t="s">
        <v>159</v>
      </c>
      <c r="C77">
        <v>27409</v>
      </c>
      <c r="D77">
        <v>4122</v>
      </c>
      <c r="E77" s="1">
        <f t="shared" si="1"/>
        <v>0.1503885585026816</v>
      </c>
    </row>
    <row r="78" spans="1:5" x14ac:dyDescent="0.25">
      <c r="A78">
        <v>11730</v>
      </c>
      <c r="B78" t="s">
        <v>161</v>
      </c>
      <c r="C78">
        <v>14204</v>
      </c>
      <c r="D78">
        <v>431</v>
      </c>
      <c r="E78" s="1">
        <f t="shared" si="1"/>
        <v>3.0343565192903408E-2</v>
      </c>
    </row>
    <row r="79" spans="1:5" x14ac:dyDescent="0.25">
      <c r="A79">
        <v>11731</v>
      </c>
      <c r="B79" t="s">
        <v>163</v>
      </c>
      <c r="C79">
        <v>28969</v>
      </c>
      <c r="D79">
        <v>2204</v>
      </c>
      <c r="E79" s="1">
        <f t="shared" si="1"/>
        <v>7.6081328316476238E-2</v>
      </c>
    </row>
    <row r="80" spans="1:5" x14ac:dyDescent="0.25">
      <c r="A80">
        <v>11732</v>
      </c>
      <c r="B80" t="s">
        <v>165</v>
      </c>
      <c r="C80">
        <v>3671</v>
      </c>
      <c r="D80">
        <v>408</v>
      </c>
      <c r="E80" s="1">
        <f t="shared" si="1"/>
        <v>0.11114137837101608</v>
      </c>
    </row>
    <row r="81" spans="1:5" x14ac:dyDescent="0.25">
      <c r="A81">
        <v>11733</v>
      </c>
      <c r="B81" t="s">
        <v>167</v>
      </c>
      <c r="C81">
        <v>17065</v>
      </c>
      <c r="D81">
        <v>2376</v>
      </c>
      <c r="E81" s="1">
        <f t="shared" si="1"/>
        <v>0.13923234690887781</v>
      </c>
    </row>
    <row r="82" spans="1:5" x14ac:dyDescent="0.25">
      <c r="A82">
        <v>11735</v>
      </c>
      <c r="B82" t="s">
        <v>169</v>
      </c>
      <c r="C82">
        <v>32499</v>
      </c>
      <c r="D82">
        <v>5329</v>
      </c>
      <c r="E82" s="1">
        <f t="shared" si="1"/>
        <v>0.16397427613157328</v>
      </c>
    </row>
    <row r="83" spans="1:5" x14ac:dyDescent="0.25">
      <c r="A83">
        <v>11738</v>
      </c>
      <c r="B83" t="s">
        <v>171</v>
      </c>
      <c r="C83">
        <v>17643</v>
      </c>
      <c r="D83">
        <v>2140</v>
      </c>
      <c r="E83" s="1">
        <f t="shared" si="1"/>
        <v>0.12129456441648245</v>
      </c>
    </row>
    <row r="84" spans="1:5" x14ac:dyDescent="0.25">
      <c r="A84">
        <v>11739</v>
      </c>
      <c r="B84" t="s">
        <v>173</v>
      </c>
      <c r="C84">
        <v>1421</v>
      </c>
      <c r="D84">
        <v>102</v>
      </c>
      <c r="E84" s="1">
        <f t="shared" si="1"/>
        <v>7.1780436312456022E-2</v>
      </c>
    </row>
    <row r="85" spans="1:5" x14ac:dyDescent="0.25">
      <c r="A85">
        <v>11740</v>
      </c>
      <c r="B85" t="s">
        <v>175</v>
      </c>
      <c r="C85">
        <v>9507</v>
      </c>
      <c r="D85">
        <v>1261</v>
      </c>
      <c r="E85" s="1">
        <f t="shared" si="1"/>
        <v>0.13263910802566531</v>
      </c>
    </row>
    <row r="86" spans="1:5" x14ac:dyDescent="0.25">
      <c r="A86">
        <v>11741</v>
      </c>
      <c r="B86" t="s">
        <v>177</v>
      </c>
      <c r="C86">
        <v>28651</v>
      </c>
      <c r="D86">
        <v>1894</v>
      </c>
      <c r="E86" s="1">
        <f t="shared" si="1"/>
        <v>6.6105895082196081E-2</v>
      </c>
    </row>
    <row r="87" spans="1:5" x14ac:dyDescent="0.25">
      <c r="A87">
        <v>11742</v>
      </c>
      <c r="B87" t="s">
        <v>179</v>
      </c>
      <c r="C87">
        <v>13229</v>
      </c>
      <c r="D87">
        <v>1239</v>
      </c>
      <c r="E87" s="1">
        <f t="shared" si="1"/>
        <v>9.3657872855091084E-2</v>
      </c>
    </row>
    <row r="88" spans="1:5" x14ac:dyDescent="0.25">
      <c r="A88">
        <v>11743</v>
      </c>
      <c r="B88" t="s">
        <v>181</v>
      </c>
      <c r="C88">
        <v>43533</v>
      </c>
      <c r="D88">
        <v>5223</v>
      </c>
      <c r="E88" s="1">
        <f t="shared" si="1"/>
        <v>0.11997794776376541</v>
      </c>
    </row>
    <row r="89" spans="1:5" x14ac:dyDescent="0.25">
      <c r="A89">
        <v>11746</v>
      </c>
      <c r="B89" t="s">
        <v>183</v>
      </c>
      <c r="C89">
        <v>68580</v>
      </c>
      <c r="D89">
        <v>14830</v>
      </c>
      <c r="E89" s="1">
        <f t="shared" si="1"/>
        <v>0.21624380285797609</v>
      </c>
    </row>
    <row r="90" spans="1:5" x14ac:dyDescent="0.25">
      <c r="A90">
        <v>11747</v>
      </c>
      <c r="B90" t="s">
        <v>185</v>
      </c>
      <c r="C90">
        <v>19793</v>
      </c>
      <c r="D90">
        <v>2390</v>
      </c>
      <c r="E90" s="1">
        <f t="shared" si="1"/>
        <v>0.12074976001616733</v>
      </c>
    </row>
    <row r="91" spans="1:5" x14ac:dyDescent="0.25">
      <c r="A91">
        <v>11749</v>
      </c>
      <c r="B91" t="s">
        <v>187</v>
      </c>
      <c r="C91">
        <v>3346</v>
      </c>
      <c r="D91">
        <v>864</v>
      </c>
      <c r="E91" s="1">
        <f t="shared" si="1"/>
        <v>0.25821876867901972</v>
      </c>
    </row>
    <row r="92" spans="1:5" x14ac:dyDescent="0.25">
      <c r="A92">
        <v>11751</v>
      </c>
      <c r="B92" t="s">
        <v>189</v>
      </c>
      <c r="C92">
        <v>14679</v>
      </c>
      <c r="D92">
        <v>1189</v>
      </c>
      <c r="E92" s="1">
        <f t="shared" si="1"/>
        <v>8.1000068124531643E-2</v>
      </c>
    </row>
    <row r="93" spans="1:5" x14ac:dyDescent="0.25">
      <c r="A93">
        <v>11752</v>
      </c>
      <c r="B93" t="s">
        <v>191</v>
      </c>
      <c r="C93">
        <v>9351</v>
      </c>
      <c r="D93">
        <v>861</v>
      </c>
      <c r="E93" s="1">
        <f t="shared" si="1"/>
        <v>9.207571382739814E-2</v>
      </c>
    </row>
    <row r="94" spans="1:5" x14ac:dyDescent="0.25">
      <c r="A94">
        <v>11753</v>
      </c>
      <c r="B94" t="s">
        <v>193</v>
      </c>
      <c r="C94">
        <v>11657</v>
      </c>
      <c r="D94">
        <v>2697</v>
      </c>
      <c r="E94" s="1">
        <f t="shared" si="1"/>
        <v>0.23136312945011581</v>
      </c>
    </row>
    <row r="95" spans="1:5" x14ac:dyDescent="0.25">
      <c r="A95">
        <v>11754</v>
      </c>
      <c r="B95" t="s">
        <v>195</v>
      </c>
      <c r="C95">
        <v>19201</v>
      </c>
      <c r="D95">
        <v>1185</v>
      </c>
      <c r="E95" s="1">
        <f t="shared" si="1"/>
        <v>6.1715535649184937E-2</v>
      </c>
    </row>
    <row r="96" spans="1:5" x14ac:dyDescent="0.25">
      <c r="A96">
        <v>11755</v>
      </c>
      <c r="B96" t="s">
        <v>197</v>
      </c>
      <c r="C96">
        <v>12329</v>
      </c>
      <c r="D96">
        <v>1942</v>
      </c>
      <c r="E96" s="1">
        <f t="shared" si="1"/>
        <v>0.15751480249817504</v>
      </c>
    </row>
    <row r="97" spans="1:5" x14ac:dyDescent="0.25">
      <c r="A97">
        <v>11756</v>
      </c>
      <c r="B97" t="s">
        <v>199</v>
      </c>
      <c r="C97">
        <v>42321</v>
      </c>
      <c r="D97">
        <v>4867</v>
      </c>
      <c r="E97" s="1">
        <f t="shared" si="1"/>
        <v>0.1150020084591574</v>
      </c>
    </row>
    <row r="98" spans="1:5" x14ac:dyDescent="0.25">
      <c r="A98">
        <v>11757</v>
      </c>
      <c r="B98" t="s">
        <v>201</v>
      </c>
      <c r="C98">
        <v>44923</v>
      </c>
      <c r="D98">
        <v>7678</v>
      </c>
      <c r="E98" s="1">
        <f t="shared" si="1"/>
        <v>0.17091467622376066</v>
      </c>
    </row>
    <row r="99" spans="1:5" x14ac:dyDescent="0.25">
      <c r="A99">
        <v>11758</v>
      </c>
      <c r="B99" t="s">
        <v>203</v>
      </c>
      <c r="C99">
        <v>55900</v>
      </c>
      <c r="D99">
        <v>5094</v>
      </c>
      <c r="E99" s="1">
        <f t="shared" si="1"/>
        <v>9.1127012522361356E-2</v>
      </c>
    </row>
    <row r="100" spans="1:5" x14ac:dyDescent="0.25">
      <c r="A100">
        <v>11762</v>
      </c>
      <c r="B100" t="s">
        <v>205</v>
      </c>
      <c r="C100">
        <v>23053</v>
      </c>
      <c r="D100">
        <v>1287</v>
      </c>
      <c r="E100" s="1">
        <f t="shared" si="1"/>
        <v>5.5827874896976534E-2</v>
      </c>
    </row>
    <row r="101" spans="1:5" x14ac:dyDescent="0.25">
      <c r="A101">
        <v>11763</v>
      </c>
      <c r="B101" t="s">
        <v>207</v>
      </c>
      <c r="C101">
        <v>29217</v>
      </c>
      <c r="D101">
        <v>3628</v>
      </c>
      <c r="E101" s="1">
        <f t="shared" si="1"/>
        <v>0.12417428209603998</v>
      </c>
    </row>
    <row r="102" spans="1:5" x14ac:dyDescent="0.25">
      <c r="A102">
        <v>11764</v>
      </c>
      <c r="B102" t="s">
        <v>209</v>
      </c>
      <c r="C102">
        <v>12969</v>
      </c>
      <c r="D102">
        <v>710</v>
      </c>
      <c r="E102" s="1">
        <f t="shared" si="1"/>
        <v>5.4745932608528031E-2</v>
      </c>
    </row>
    <row r="103" spans="1:5" x14ac:dyDescent="0.25">
      <c r="A103">
        <v>11765</v>
      </c>
      <c r="B103" t="s">
        <v>211</v>
      </c>
      <c r="C103">
        <v>745</v>
      </c>
      <c r="D103">
        <v>95</v>
      </c>
      <c r="E103" s="1">
        <f t="shared" si="1"/>
        <v>0.12751677852348994</v>
      </c>
    </row>
    <row r="104" spans="1:5" x14ac:dyDescent="0.25">
      <c r="A104">
        <v>11766</v>
      </c>
      <c r="B104" t="s">
        <v>213</v>
      </c>
      <c r="C104">
        <v>12718</v>
      </c>
      <c r="D104">
        <v>1167</v>
      </c>
      <c r="E104" s="1">
        <f t="shared" si="1"/>
        <v>9.1759710646328041E-2</v>
      </c>
    </row>
    <row r="105" spans="1:5" x14ac:dyDescent="0.25">
      <c r="A105">
        <v>11767</v>
      </c>
      <c r="B105" t="s">
        <v>215</v>
      </c>
      <c r="C105">
        <v>15259</v>
      </c>
      <c r="D105">
        <v>1803</v>
      </c>
      <c r="E105" s="1">
        <f t="shared" si="1"/>
        <v>0.1181597745592765</v>
      </c>
    </row>
    <row r="106" spans="1:5" x14ac:dyDescent="0.25">
      <c r="A106">
        <v>11768</v>
      </c>
      <c r="B106" t="s">
        <v>217</v>
      </c>
      <c r="C106">
        <v>21687</v>
      </c>
      <c r="D106">
        <v>1495</v>
      </c>
      <c r="E106" s="1">
        <f t="shared" si="1"/>
        <v>6.893530686586434E-2</v>
      </c>
    </row>
    <row r="107" spans="1:5" x14ac:dyDescent="0.25">
      <c r="A107">
        <v>11769</v>
      </c>
      <c r="B107" t="s">
        <v>219</v>
      </c>
      <c r="C107">
        <v>8716</v>
      </c>
      <c r="D107">
        <v>663</v>
      </c>
      <c r="E107" s="1">
        <f t="shared" si="1"/>
        <v>7.6067003212482789E-2</v>
      </c>
    </row>
    <row r="108" spans="1:5" x14ac:dyDescent="0.25">
      <c r="A108">
        <v>11770</v>
      </c>
      <c r="B108" t="s">
        <v>221</v>
      </c>
      <c r="C108">
        <v>102</v>
      </c>
      <c r="D108">
        <v>5</v>
      </c>
      <c r="E108" s="1">
        <f t="shared" si="1"/>
        <v>4.9019607843137254E-2</v>
      </c>
    </row>
    <row r="109" spans="1:5" x14ac:dyDescent="0.25">
      <c r="A109">
        <v>11771</v>
      </c>
      <c r="B109" t="s">
        <v>223</v>
      </c>
      <c r="C109">
        <v>9344</v>
      </c>
      <c r="D109">
        <v>1511</v>
      </c>
      <c r="E109" s="1">
        <f t="shared" si="1"/>
        <v>0.16170804794520549</v>
      </c>
    </row>
    <row r="110" spans="1:5" x14ac:dyDescent="0.25">
      <c r="A110">
        <v>11772</v>
      </c>
      <c r="B110" t="s">
        <v>225</v>
      </c>
      <c r="C110">
        <v>45262</v>
      </c>
      <c r="D110">
        <v>5667</v>
      </c>
      <c r="E110" s="1">
        <f t="shared" si="1"/>
        <v>0.12520436569307586</v>
      </c>
    </row>
    <row r="111" spans="1:5" x14ac:dyDescent="0.25">
      <c r="A111">
        <v>11776</v>
      </c>
      <c r="B111" t="s">
        <v>227</v>
      </c>
      <c r="C111">
        <v>25675</v>
      </c>
      <c r="D111">
        <v>3801</v>
      </c>
      <c r="E111" s="1">
        <f t="shared" si="1"/>
        <v>0.14804284323271666</v>
      </c>
    </row>
    <row r="112" spans="1:5" x14ac:dyDescent="0.25">
      <c r="A112">
        <v>11777</v>
      </c>
      <c r="B112" t="s">
        <v>229</v>
      </c>
      <c r="C112">
        <v>9448</v>
      </c>
      <c r="D112">
        <v>1204</v>
      </c>
      <c r="E112" s="1">
        <f t="shared" si="1"/>
        <v>0.12743437764606266</v>
      </c>
    </row>
    <row r="113" spans="1:5" x14ac:dyDescent="0.25">
      <c r="A113">
        <v>11778</v>
      </c>
      <c r="B113" t="s">
        <v>231</v>
      </c>
      <c r="C113">
        <v>12747</v>
      </c>
      <c r="D113">
        <v>511</v>
      </c>
      <c r="E113" s="1">
        <f t="shared" si="1"/>
        <v>4.0087863811092805E-2</v>
      </c>
    </row>
    <row r="114" spans="1:5" x14ac:dyDescent="0.25">
      <c r="A114">
        <v>11779</v>
      </c>
      <c r="B114" t="s">
        <v>233</v>
      </c>
      <c r="C114">
        <v>38733</v>
      </c>
      <c r="D114">
        <v>3848</v>
      </c>
      <c r="E114" s="1">
        <f t="shared" si="1"/>
        <v>9.934681021351302E-2</v>
      </c>
    </row>
    <row r="115" spans="1:5" x14ac:dyDescent="0.25">
      <c r="A115">
        <v>11780</v>
      </c>
      <c r="B115" t="s">
        <v>235</v>
      </c>
      <c r="C115">
        <v>15099</v>
      </c>
      <c r="D115">
        <v>832</v>
      </c>
      <c r="E115" s="1">
        <f t="shared" si="1"/>
        <v>5.5102986952778328E-2</v>
      </c>
    </row>
    <row r="116" spans="1:5" x14ac:dyDescent="0.25">
      <c r="A116">
        <v>11782</v>
      </c>
      <c r="B116" t="s">
        <v>237</v>
      </c>
      <c r="C116">
        <v>15045</v>
      </c>
      <c r="D116">
        <v>481</v>
      </c>
      <c r="E116" s="1">
        <f t="shared" si="1"/>
        <v>3.19707544034563E-2</v>
      </c>
    </row>
    <row r="117" spans="1:5" x14ac:dyDescent="0.25">
      <c r="A117">
        <v>11783</v>
      </c>
      <c r="B117" t="s">
        <v>239</v>
      </c>
      <c r="C117">
        <v>21170</v>
      </c>
      <c r="D117">
        <v>1528</v>
      </c>
      <c r="E117" s="1">
        <f t="shared" si="1"/>
        <v>7.2177609825224379E-2</v>
      </c>
    </row>
    <row r="118" spans="1:5" x14ac:dyDescent="0.25">
      <c r="A118">
        <v>11784</v>
      </c>
      <c r="B118" t="s">
        <v>241</v>
      </c>
      <c r="C118">
        <v>26312</v>
      </c>
      <c r="D118">
        <v>3079</v>
      </c>
      <c r="E118" s="1">
        <f t="shared" si="1"/>
        <v>0.11701885071450289</v>
      </c>
    </row>
    <row r="119" spans="1:5" x14ac:dyDescent="0.25">
      <c r="A119">
        <v>11786</v>
      </c>
      <c r="B119" t="s">
        <v>243</v>
      </c>
      <c r="C119">
        <v>6550</v>
      </c>
      <c r="D119">
        <v>374</v>
      </c>
      <c r="E119" s="1">
        <f t="shared" si="1"/>
        <v>5.7099236641221372E-2</v>
      </c>
    </row>
    <row r="120" spans="1:5" x14ac:dyDescent="0.25">
      <c r="A120">
        <v>11787</v>
      </c>
      <c r="B120" t="s">
        <v>245</v>
      </c>
      <c r="C120">
        <v>36357</v>
      </c>
      <c r="D120">
        <v>2381</v>
      </c>
      <c r="E120" s="1">
        <f t="shared" si="1"/>
        <v>6.548945182495805E-2</v>
      </c>
    </row>
    <row r="121" spans="1:5" x14ac:dyDescent="0.25">
      <c r="A121">
        <v>11788</v>
      </c>
      <c r="B121" t="s">
        <v>247</v>
      </c>
      <c r="C121">
        <v>16167</v>
      </c>
      <c r="D121">
        <v>1643</v>
      </c>
      <c r="E121" s="1">
        <f t="shared" si="1"/>
        <v>0.10162677058204986</v>
      </c>
    </row>
    <row r="122" spans="1:5" x14ac:dyDescent="0.25">
      <c r="A122">
        <v>11789</v>
      </c>
      <c r="B122" t="s">
        <v>249</v>
      </c>
      <c r="C122">
        <v>7659</v>
      </c>
      <c r="D122">
        <v>574</v>
      </c>
      <c r="E122" s="1">
        <f t="shared" si="1"/>
        <v>7.4944509727118427E-2</v>
      </c>
    </row>
    <row r="123" spans="1:5" x14ac:dyDescent="0.25">
      <c r="A123">
        <v>11790</v>
      </c>
      <c r="B123" t="s">
        <v>251</v>
      </c>
      <c r="C123">
        <v>18627</v>
      </c>
      <c r="D123">
        <v>2735</v>
      </c>
      <c r="E123" s="1">
        <f t="shared" si="1"/>
        <v>0.14682987061792022</v>
      </c>
    </row>
    <row r="124" spans="1:5" x14ac:dyDescent="0.25">
      <c r="A124">
        <v>11791</v>
      </c>
      <c r="B124" t="s">
        <v>253</v>
      </c>
      <c r="C124">
        <v>25213</v>
      </c>
      <c r="D124">
        <v>5269</v>
      </c>
      <c r="E124" s="1">
        <f t="shared" si="1"/>
        <v>0.20897949470511243</v>
      </c>
    </row>
    <row r="125" spans="1:5" x14ac:dyDescent="0.25">
      <c r="A125">
        <v>11792</v>
      </c>
      <c r="B125" t="s">
        <v>255</v>
      </c>
      <c r="C125">
        <v>8941</v>
      </c>
      <c r="D125">
        <v>730</v>
      </c>
      <c r="E125" s="1">
        <f t="shared" si="1"/>
        <v>8.1646348283189799E-2</v>
      </c>
    </row>
    <row r="126" spans="1:5" x14ac:dyDescent="0.25">
      <c r="A126">
        <v>11793</v>
      </c>
      <c r="B126" t="s">
        <v>257</v>
      </c>
      <c r="C126">
        <v>32710</v>
      </c>
      <c r="D126">
        <v>2462</v>
      </c>
      <c r="E126" s="1">
        <f t="shared" si="1"/>
        <v>7.5267502292876792E-2</v>
      </c>
    </row>
    <row r="127" spans="1:5" x14ac:dyDescent="0.25">
      <c r="A127">
        <v>11794</v>
      </c>
      <c r="B127" t="s">
        <v>259</v>
      </c>
      <c r="C127">
        <v>3317</v>
      </c>
      <c r="D127">
        <v>791</v>
      </c>
      <c r="E127" s="1">
        <f t="shared" si="1"/>
        <v>0.23846849562858005</v>
      </c>
    </row>
    <row r="128" spans="1:5" x14ac:dyDescent="0.25">
      <c r="A128">
        <v>11795</v>
      </c>
      <c r="B128" t="s">
        <v>261</v>
      </c>
      <c r="C128">
        <v>25536</v>
      </c>
      <c r="D128">
        <v>1284</v>
      </c>
      <c r="E128" s="1">
        <f t="shared" si="1"/>
        <v>5.0281954887218046E-2</v>
      </c>
    </row>
    <row r="129" spans="1:5" x14ac:dyDescent="0.25">
      <c r="A129">
        <v>11796</v>
      </c>
      <c r="B129" t="s">
        <v>263</v>
      </c>
      <c r="C129">
        <v>4012</v>
      </c>
      <c r="D129">
        <v>108</v>
      </c>
      <c r="E129" s="1">
        <f t="shared" si="1"/>
        <v>2.6919242273180457E-2</v>
      </c>
    </row>
    <row r="130" spans="1:5" x14ac:dyDescent="0.25">
      <c r="A130">
        <v>11797</v>
      </c>
      <c r="B130" t="s">
        <v>265</v>
      </c>
      <c r="C130">
        <v>8645</v>
      </c>
      <c r="D130">
        <v>1323</v>
      </c>
      <c r="E130" s="1">
        <f t="shared" si="1"/>
        <v>0.15303643724696356</v>
      </c>
    </row>
    <row r="131" spans="1:5" x14ac:dyDescent="0.25">
      <c r="A131">
        <v>11798</v>
      </c>
      <c r="B131" t="s">
        <v>267</v>
      </c>
      <c r="C131">
        <v>15362</v>
      </c>
      <c r="D131">
        <v>3840</v>
      </c>
      <c r="E131" s="1">
        <f t="shared" ref="E131:E178" si="2">D131/C131</f>
        <v>0.24996745215466737</v>
      </c>
    </row>
    <row r="132" spans="1:5" x14ac:dyDescent="0.25">
      <c r="A132">
        <v>11801</v>
      </c>
      <c r="B132" t="s">
        <v>269</v>
      </c>
      <c r="C132">
        <v>39805</v>
      </c>
      <c r="D132">
        <v>10099</v>
      </c>
      <c r="E132" s="1">
        <f t="shared" si="2"/>
        <v>0.25371184524557217</v>
      </c>
    </row>
    <row r="133" spans="1:5" x14ac:dyDescent="0.25">
      <c r="A133">
        <v>11803</v>
      </c>
      <c r="B133" t="s">
        <v>271</v>
      </c>
      <c r="C133">
        <v>28445</v>
      </c>
      <c r="D133">
        <v>4288</v>
      </c>
      <c r="E133" s="1">
        <f t="shared" si="2"/>
        <v>0.15074705572156794</v>
      </c>
    </row>
    <row r="134" spans="1:5" x14ac:dyDescent="0.25">
      <c r="A134">
        <v>11804</v>
      </c>
      <c r="B134" t="s">
        <v>273</v>
      </c>
      <c r="C134">
        <v>5000</v>
      </c>
      <c r="D134">
        <v>581</v>
      </c>
      <c r="E134" s="1">
        <f t="shared" si="2"/>
        <v>0.1162</v>
      </c>
    </row>
    <row r="135" spans="1:5" x14ac:dyDescent="0.25">
      <c r="A135">
        <v>11901</v>
      </c>
      <c r="B135" t="s">
        <v>275</v>
      </c>
      <c r="C135">
        <v>30631</v>
      </c>
      <c r="D135">
        <v>6876</v>
      </c>
      <c r="E135" s="1">
        <f t="shared" si="2"/>
        <v>0.22447846952433809</v>
      </c>
    </row>
    <row r="136" spans="1:5" x14ac:dyDescent="0.25">
      <c r="A136">
        <v>11930</v>
      </c>
      <c r="B136" t="s">
        <v>277</v>
      </c>
      <c r="C136">
        <v>1565</v>
      </c>
      <c r="D136">
        <v>240</v>
      </c>
      <c r="E136" s="1">
        <f t="shared" si="2"/>
        <v>0.15335463258785942</v>
      </c>
    </row>
    <row r="137" spans="1:5" x14ac:dyDescent="0.25">
      <c r="A137">
        <v>11931</v>
      </c>
      <c r="B137" t="s">
        <v>279</v>
      </c>
      <c r="C137">
        <v>36</v>
      </c>
      <c r="D137">
        <v>0</v>
      </c>
      <c r="E137" s="1">
        <f t="shared" si="2"/>
        <v>0</v>
      </c>
    </row>
    <row r="138" spans="1:5" x14ac:dyDescent="0.25">
      <c r="A138">
        <v>11932</v>
      </c>
      <c r="B138" t="s">
        <v>281</v>
      </c>
      <c r="C138">
        <v>1008</v>
      </c>
      <c r="D138">
        <v>163</v>
      </c>
      <c r="E138" s="1">
        <f t="shared" si="2"/>
        <v>0.16170634920634921</v>
      </c>
    </row>
    <row r="139" spans="1:5" x14ac:dyDescent="0.25">
      <c r="A139">
        <v>11933</v>
      </c>
      <c r="B139" t="s">
        <v>283</v>
      </c>
      <c r="C139">
        <v>6358</v>
      </c>
      <c r="D139">
        <v>607</v>
      </c>
      <c r="E139" s="1">
        <f t="shared" si="2"/>
        <v>9.5470273670965708E-2</v>
      </c>
    </row>
    <row r="140" spans="1:5" x14ac:dyDescent="0.25">
      <c r="A140">
        <v>11934</v>
      </c>
      <c r="B140" t="s">
        <v>285</v>
      </c>
      <c r="C140">
        <v>7929</v>
      </c>
      <c r="D140">
        <v>541</v>
      </c>
      <c r="E140" s="1">
        <f t="shared" si="2"/>
        <v>6.8230546096607392E-2</v>
      </c>
    </row>
    <row r="141" spans="1:5" x14ac:dyDescent="0.25">
      <c r="A141">
        <v>11935</v>
      </c>
      <c r="B141" t="s">
        <v>287</v>
      </c>
      <c r="C141">
        <v>3263</v>
      </c>
      <c r="D141">
        <v>269</v>
      </c>
      <c r="E141" s="1">
        <f t="shared" si="2"/>
        <v>8.2439472877719897E-2</v>
      </c>
    </row>
    <row r="142" spans="1:5" x14ac:dyDescent="0.25">
      <c r="A142">
        <v>11937</v>
      </c>
      <c r="B142" t="s">
        <v>289</v>
      </c>
      <c r="C142">
        <v>15446</v>
      </c>
      <c r="D142">
        <v>3187</v>
      </c>
      <c r="E142" s="1">
        <f t="shared" si="2"/>
        <v>0.20633173637187621</v>
      </c>
    </row>
    <row r="143" spans="1:5" x14ac:dyDescent="0.25">
      <c r="A143">
        <v>11939</v>
      </c>
      <c r="B143" t="s">
        <v>291</v>
      </c>
      <c r="C143">
        <v>932</v>
      </c>
      <c r="D143">
        <v>137</v>
      </c>
      <c r="E143" s="1">
        <f t="shared" si="2"/>
        <v>0.14699570815450644</v>
      </c>
    </row>
    <row r="144" spans="1:5" x14ac:dyDescent="0.25">
      <c r="A144">
        <v>11940</v>
      </c>
      <c r="B144" t="s">
        <v>293</v>
      </c>
      <c r="C144">
        <v>4982</v>
      </c>
      <c r="D144">
        <v>179</v>
      </c>
      <c r="E144" s="1">
        <f t="shared" si="2"/>
        <v>3.5929345644319551E-2</v>
      </c>
    </row>
    <row r="145" spans="1:5" x14ac:dyDescent="0.25">
      <c r="A145">
        <v>11941</v>
      </c>
      <c r="B145" t="s">
        <v>295</v>
      </c>
      <c r="C145">
        <v>1929</v>
      </c>
      <c r="D145">
        <v>191</v>
      </c>
      <c r="E145" s="1">
        <f t="shared" si="2"/>
        <v>9.9015033696215657E-2</v>
      </c>
    </row>
    <row r="146" spans="1:5" x14ac:dyDescent="0.25">
      <c r="A146">
        <v>11942</v>
      </c>
      <c r="B146" t="s">
        <v>297</v>
      </c>
      <c r="C146">
        <v>4092</v>
      </c>
      <c r="D146">
        <v>232</v>
      </c>
      <c r="E146" s="1">
        <f t="shared" si="2"/>
        <v>5.6695992179863146E-2</v>
      </c>
    </row>
    <row r="147" spans="1:5" x14ac:dyDescent="0.25">
      <c r="A147">
        <v>11944</v>
      </c>
      <c r="B147" t="s">
        <v>299</v>
      </c>
      <c r="C147">
        <v>4338</v>
      </c>
      <c r="D147">
        <v>759</v>
      </c>
      <c r="E147" s="1">
        <f t="shared" si="2"/>
        <v>0.17496542185338865</v>
      </c>
    </row>
    <row r="148" spans="1:5" x14ac:dyDescent="0.25">
      <c r="A148">
        <v>11946</v>
      </c>
      <c r="B148" t="s">
        <v>301</v>
      </c>
      <c r="C148">
        <v>13312</v>
      </c>
      <c r="D148">
        <v>3169</v>
      </c>
      <c r="E148" s="1">
        <f t="shared" si="2"/>
        <v>0.23805588942307693</v>
      </c>
    </row>
    <row r="149" spans="1:5" x14ac:dyDescent="0.25">
      <c r="A149">
        <v>11947</v>
      </c>
      <c r="B149" t="s">
        <v>303</v>
      </c>
      <c r="C149">
        <v>138</v>
      </c>
      <c r="D149">
        <v>0</v>
      </c>
      <c r="E149" s="1">
        <f t="shared" si="2"/>
        <v>0</v>
      </c>
    </row>
    <row r="150" spans="1:5" x14ac:dyDescent="0.25">
      <c r="A150">
        <v>11948</v>
      </c>
      <c r="B150" t="s">
        <v>305</v>
      </c>
      <c r="C150">
        <v>1315</v>
      </c>
      <c r="D150">
        <v>0</v>
      </c>
      <c r="E150" s="1">
        <f t="shared" si="2"/>
        <v>0</v>
      </c>
    </row>
    <row r="151" spans="1:5" x14ac:dyDescent="0.25">
      <c r="A151">
        <v>11949</v>
      </c>
      <c r="B151" t="s">
        <v>307</v>
      </c>
      <c r="C151">
        <v>14340</v>
      </c>
      <c r="D151">
        <v>594</v>
      </c>
      <c r="E151" s="1">
        <f t="shared" si="2"/>
        <v>4.1422594142259413E-2</v>
      </c>
    </row>
    <row r="152" spans="1:5" x14ac:dyDescent="0.25">
      <c r="A152">
        <v>11950</v>
      </c>
      <c r="B152" t="s">
        <v>309</v>
      </c>
      <c r="C152">
        <v>16969</v>
      </c>
      <c r="D152">
        <v>2042</v>
      </c>
      <c r="E152" s="1">
        <f t="shared" si="2"/>
        <v>0.12033708527314514</v>
      </c>
    </row>
    <row r="153" spans="1:5" x14ac:dyDescent="0.25">
      <c r="A153">
        <v>11951</v>
      </c>
      <c r="B153" t="s">
        <v>311</v>
      </c>
      <c r="C153">
        <v>13401</v>
      </c>
      <c r="D153">
        <v>724</v>
      </c>
      <c r="E153" s="1">
        <f t="shared" si="2"/>
        <v>5.402581896873368E-2</v>
      </c>
    </row>
    <row r="154" spans="1:5" x14ac:dyDescent="0.25">
      <c r="A154">
        <v>11952</v>
      </c>
      <c r="B154" t="s">
        <v>313</v>
      </c>
      <c r="C154">
        <v>4518</v>
      </c>
      <c r="D154">
        <v>253</v>
      </c>
      <c r="E154" s="1">
        <f t="shared" si="2"/>
        <v>5.5998229305002215E-2</v>
      </c>
    </row>
    <row r="155" spans="1:5" x14ac:dyDescent="0.25">
      <c r="A155">
        <v>11953</v>
      </c>
      <c r="B155" t="s">
        <v>315</v>
      </c>
      <c r="C155">
        <v>12688</v>
      </c>
      <c r="D155">
        <v>1426</v>
      </c>
      <c r="E155" s="1">
        <f t="shared" si="2"/>
        <v>0.11238965952080707</v>
      </c>
    </row>
    <row r="156" spans="1:5" x14ac:dyDescent="0.25">
      <c r="A156">
        <v>11954</v>
      </c>
      <c r="B156" t="s">
        <v>317</v>
      </c>
      <c r="C156">
        <v>3471</v>
      </c>
      <c r="D156">
        <v>421</v>
      </c>
      <c r="E156" s="1">
        <f t="shared" si="2"/>
        <v>0.12129069432440219</v>
      </c>
    </row>
    <row r="157" spans="1:5" x14ac:dyDescent="0.25">
      <c r="A157">
        <v>11955</v>
      </c>
      <c r="B157" t="s">
        <v>319</v>
      </c>
      <c r="C157">
        <v>2780</v>
      </c>
      <c r="D157">
        <v>260</v>
      </c>
      <c r="E157" s="1">
        <f t="shared" si="2"/>
        <v>9.3525179856115109E-2</v>
      </c>
    </row>
    <row r="158" spans="1:5" x14ac:dyDescent="0.25">
      <c r="A158">
        <v>11956</v>
      </c>
      <c r="B158" t="s">
        <v>321</v>
      </c>
      <c r="C158">
        <v>298</v>
      </c>
      <c r="D158">
        <v>60</v>
      </c>
      <c r="E158" s="1">
        <f t="shared" si="2"/>
        <v>0.20134228187919462</v>
      </c>
    </row>
    <row r="159" spans="1:5" x14ac:dyDescent="0.25">
      <c r="A159">
        <v>11957</v>
      </c>
      <c r="B159" t="s">
        <v>323</v>
      </c>
      <c r="C159">
        <v>713</v>
      </c>
      <c r="D159">
        <v>20</v>
      </c>
      <c r="E159" s="1">
        <f t="shared" si="2"/>
        <v>2.8050490883590462E-2</v>
      </c>
    </row>
    <row r="160" spans="1:5" x14ac:dyDescent="0.25">
      <c r="A160">
        <v>11958</v>
      </c>
      <c r="B160" t="s">
        <v>325</v>
      </c>
      <c r="C160">
        <v>366</v>
      </c>
      <c r="D160">
        <v>64</v>
      </c>
      <c r="E160" s="1">
        <f t="shared" si="2"/>
        <v>0.17486338797814208</v>
      </c>
    </row>
    <row r="161" spans="1:5" x14ac:dyDescent="0.25">
      <c r="A161">
        <v>11959</v>
      </c>
      <c r="B161" t="s">
        <v>327</v>
      </c>
      <c r="C161">
        <v>877</v>
      </c>
      <c r="D161">
        <v>30</v>
      </c>
      <c r="E161" s="1">
        <f t="shared" si="2"/>
        <v>3.4207525655644243E-2</v>
      </c>
    </row>
    <row r="162" spans="1:5" x14ac:dyDescent="0.25">
      <c r="A162">
        <v>11960</v>
      </c>
      <c r="B162" t="s">
        <v>329</v>
      </c>
      <c r="C162">
        <v>744</v>
      </c>
      <c r="D162">
        <v>61</v>
      </c>
      <c r="E162" s="1">
        <f t="shared" si="2"/>
        <v>8.1989247311827954E-2</v>
      </c>
    </row>
    <row r="163" spans="1:5" x14ac:dyDescent="0.25">
      <c r="A163">
        <v>11961</v>
      </c>
      <c r="B163" t="s">
        <v>331</v>
      </c>
      <c r="C163">
        <v>12041</v>
      </c>
      <c r="D163">
        <v>660</v>
      </c>
      <c r="E163" s="1">
        <f t="shared" si="2"/>
        <v>5.4812723195747863E-2</v>
      </c>
    </row>
    <row r="164" spans="1:5" x14ac:dyDescent="0.25">
      <c r="A164">
        <v>11962</v>
      </c>
      <c r="B164" t="s">
        <v>333</v>
      </c>
      <c r="C164">
        <v>452</v>
      </c>
      <c r="D164">
        <v>11</v>
      </c>
      <c r="E164" s="1">
        <f t="shared" si="2"/>
        <v>2.4336283185840708E-2</v>
      </c>
    </row>
    <row r="165" spans="1:5" x14ac:dyDescent="0.25">
      <c r="A165">
        <v>11963</v>
      </c>
      <c r="B165" t="s">
        <v>335</v>
      </c>
      <c r="C165">
        <v>6811</v>
      </c>
      <c r="D165">
        <v>1549</v>
      </c>
      <c r="E165" s="1">
        <f t="shared" si="2"/>
        <v>0.22742622228747614</v>
      </c>
    </row>
    <row r="166" spans="1:5" x14ac:dyDescent="0.25">
      <c r="A166">
        <v>11964</v>
      </c>
      <c r="B166" t="s">
        <v>337</v>
      </c>
      <c r="C166">
        <v>2048</v>
      </c>
      <c r="D166">
        <v>194</v>
      </c>
      <c r="E166" s="1">
        <f t="shared" si="2"/>
        <v>9.47265625E-2</v>
      </c>
    </row>
    <row r="167" spans="1:5" x14ac:dyDescent="0.25">
      <c r="A167">
        <v>11965</v>
      </c>
      <c r="B167" t="s">
        <v>339</v>
      </c>
      <c r="C167">
        <v>621</v>
      </c>
      <c r="D167">
        <v>2</v>
      </c>
      <c r="E167" s="1">
        <f t="shared" si="2"/>
        <v>3.2206119162640902E-3</v>
      </c>
    </row>
    <row r="168" spans="1:5" x14ac:dyDescent="0.25">
      <c r="A168">
        <v>11967</v>
      </c>
      <c r="B168" t="s">
        <v>341</v>
      </c>
      <c r="C168">
        <v>27115</v>
      </c>
      <c r="D168">
        <v>3829</v>
      </c>
      <c r="E168" s="1">
        <f t="shared" si="2"/>
        <v>0.14121335054397935</v>
      </c>
    </row>
    <row r="169" spans="1:5" x14ac:dyDescent="0.25">
      <c r="A169">
        <v>11968</v>
      </c>
      <c r="B169" t="s">
        <v>343</v>
      </c>
      <c r="C169">
        <v>10718</v>
      </c>
      <c r="D169">
        <v>1877</v>
      </c>
      <c r="E169" s="1">
        <f t="shared" si="2"/>
        <v>0.17512595633513714</v>
      </c>
    </row>
    <row r="170" spans="1:5" x14ac:dyDescent="0.25">
      <c r="A170">
        <v>11970</v>
      </c>
      <c r="B170" t="s">
        <v>345</v>
      </c>
      <c r="C170">
        <v>466</v>
      </c>
      <c r="D170">
        <v>0</v>
      </c>
      <c r="E170" s="1">
        <f t="shared" si="2"/>
        <v>0</v>
      </c>
    </row>
    <row r="171" spans="1:5" x14ac:dyDescent="0.25">
      <c r="A171">
        <v>11971</v>
      </c>
      <c r="B171" t="s">
        <v>347</v>
      </c>
      <c r="C171">
        <v>6376</v>
      </c>
      <c r="D171">
        <v>359</v>
      </c>
      <c r="E171" s="1">
        <f t="shared" si="2"/>
        <v>5.6304893350062737E-2</v>
      </c>
    </row>
    <row r="172" spans="1:5" x14ac:dyDescent="0.25">
      <c r="A172">
        <v>11972</v>
      </c>
      <c r="B172" t="s">
        <v>349</v>
      </c>
      <c r="C172">
        <v>1295</v>
      </c>
      <c r="D172">
        <v>146</v>
      </c>
      <c r="E172" s="1">
        <f t="shared" si="2"/>
        <v>0.11274131274131274</v>
      </c>
    </row>
    <row r="173" spans="1:5" x14ac:dyDescent="0.25">
      <c r="A173">
        <v>11973</v>
      </c>
      <c r="B173" t="s">
        <v>351</v>
      </c>
      <c r="C173">
        <v>40</v>
      </c>
      <c r="D173">
        <v>17</v>
      </c>
      <c r="E173" s="1">
        <f t="shared" si="2"/>
        <v>0.42499999999999999</v>
      </c>
    </row>
    <row r="174" spans="1:5" x14ac:dyDescent="0.25">
      <c r="A174">
        <v>11975</v>
      </c>
      <c r="B174" t="s">
        <v>353</v>
      </c>
      <c r="C174">
        <v>359</v>
      </c>
      <c r="D174">
        <v>61</v>
      </c>
      <c r="E174" s="1">
        <f t="shared" si="2"/>
        <v>0.16991643454038996</v>
      </c>
    </row>
    <row r="175" spans="1:5" x14ac:dyDescent="0.25">
      <c r="A175">
        <v>11976</v>
      </c>
      <c r="B175" t="s">
        <v>355</v>
      </c>
      <c r="C175">
        <v>2301</v>
      </c>
      <c r="D175">
        <v>359</v>
      </c>
      <c r="E175" s="1">
        <f t="shared" si="2"/>
        <v>0.15601912212081703</v>
      </c>
    </row>
    <row r="176" spans="1:5" x14ac:dyDescent="0.25">
      <c r="A176">
        <v>11977</v>
      </c>
      <c r="B176" t="s">
        <v>357</v>
      </c>
      <c r="C176">
        <v>2570</v>
      </c>
      <c r="D176">
        <v>276</v>
      </c>
      <c r="E176" s="1">
        <f t="shared" si="2"/>
        <v>0.10739299610894941</v>
      </c>
    </row>
    <row r="177" spans="1:5" x14ac:dyDescent="0.25">
      <c r="A177">
        <v>11978</v>
      </c>
      <c r="B177" t="s">
        <v>359</v>
      </c>
      <c r="C177">
        <v>2963</v>
      </c>
      <c r="D177">
        <v>394</v>
      </c>
      <c r="E177" s="1">
        <f t="shared" si="2"/>
        <v>0.13297333783327708</v>
      </c>
    </row>
    <row r="178" spans="1:5" x14ac:dyDescent="0.25">
      <c r="A178">
        <v>11980</v>
      </c>
      <c r="B178" t="s">
        <v>361</v>
      </c>
      <c r="C178">
        <v>4856</v>
      </c>
      <c r="D178">
        <v>363</v>
      </c>
      <c r="E178" s="1">
        <f t="shared" si="2"/>
        <v>7.4752883031301481E-2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opLeftCell="T1" workbookViewId="0">
      <selection activeCell="Z1" sqref="Z1:Z1048576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14.85546875" bestFit="1" customWidth="1"/>
    <col min="5" max="5" width="16.7109375" bestFit="1" customWidth="1"/>
    <col min="6" max="6" width="34.42578125" bestFit="1" customWidth="1"/>
    <col min="7" max="7" width="33.85546875" bestFit="1" customWidth="1"/>
    <col min="8" max="8" width="34.42578125" bestFit="1" customWidth="1"/>
    <col min="9" max="9" width="32.7109375" bestFit="1" customWidth="1"/>
    <col min="10" max="10" width="31" bestFit="1" customWidth="1"/>
    <col min="11" max="11" width="14.140625" bestFit="1" customWidth="1"/>
    <col min="12" max="12" width="27.42578125" bestFit="1" customWidth="1"/>
    <col min="13" max="13" width="33" bestFit="1" customWidth="1"/>
    <col min="14" max="14" width="33.140625" bestFit="1" customWidth="1"/>
    <col min="15" max="15" width="28.42578125" bestFit="1" customWidth="1"/>
    <col min="16" max="16" width="25.140625" bestFit="1" customWidth="1"/>
    <col min="17" max="17" width="15.5703125" bestFit="1" customWidth="1"/>
    <col min="18" max="18" width="30.42578125" bestFit="1" customWidth="1"/>
    <col min="19" max="19" width="30.140625" bestFit="1" customWidth="1"/>
    <col min="20" max="21" width="32" bestFit="1" customWidth="1"/>
    <col min="22" max="22" width="31.42578125" bestFit="1" customWidth="1"/>
    <col min="23" max="23" width="28.5703125" bestFit="1" customWidth="1"/>
    <col min="24" max="24" width="17.7109375" bestFit="1" customWidth="1"/>
    <col min="25" max="25" width="54" bestFit="1" customWidth="1"/>
    <col min="26" max="26" width="22.140625" bestFit="1" customWidth="1"/>
    <col min="27" max="27" width="32.7109375" bestFit="1" customWidth="1"/>
    <col min="28" max="28" width="18.7109375" bestFit="1" customWidth="1"/>
    <col min="29" max="29" width="33.28515625" bestFit="1" customWidth="1"/>
    <col min="30" max="30" width="44.85546875" bestFit="1" customWidth="1"/>
    <col min="31" max="31" width="50.140625" bestFit="1" customWidth="1"/>
    <col min="32" max="32" width="48.85546875" bestFit="1" customWidth="1"/>
    <col min="33" max="33" width="37.2851562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362</v>
      </c>
      <c r="F1" t="s">
        <v>363</v>
      </c>
      <c r="G1" t="s">
        <v>538</v>
      </c>
      <c r="H1" t="s">
        <v>454</v>
      </c>
      <c r="I1" t="s">
        <v>539</v>
      </c>
      <c r="J1" t="s">
        <v>540</v>
      </c>
      <c r="K1" t="s">
        <v>541</v>
      </c>
      <c r="L1" t="s">
        <v>463</v>
      </c>
      <c r="M1" t="s">
        <v>542</v>
      </c>
      <c r="N1" t="s">
        <v>543</v>
      </c>
      <c r="O1" t="s">
        <v>473</v>
      </c>
      <c r="P1" t="s">
        <v>477</v>
      </c>
      <c r="Q1" t="s">
        <v>544</v>
      </c>
      <c r="R1" t="s">
        <v>545</v>
      </c>
      <c r="S1" t="s">
        <v>546</v>
      </c>
      <c r="T1" t="s">
        <v>547</v>
      </c>
      <c r="U1" t="s">
        <v>482</v>
      </c>
      <c r="V1" t="s">
        <v>483</v>
      </c>
      <c r="W1" t="s">
        <v>548</v>
      </c>
      <c r="X1" t="s">
        <v>549</v>
      </c>
      <c r="Y1" t="s">
        <v>486</v>
      </c>
      <c r="Z1" t="s">
        <v>550</v>
      </c>
      <c r="AA1" t="s">
        <v>551</v>
      </c>
      <c r="AB1" t="s">
        <v>552</v>
      </c>
      <c r="AC1" t="s">
        <v>553</v>
      </c>
      <c r="AD1" t="s">
        <v>554</v>
      </c>
      <c r="AE1" t="s">
        <v>555</v>
      </c>
      <c r="AF1" t="s">
        <v>556</v>
      </c>
      <c r="AG1" t="s">
        <v>557</v>
      </c>
    </row>
    <row r="2" spans="1:33" x14ac:dyDescent="0.25">
      <c r="A2" t="s">
        <v>4</v>
      </c>
      <c r="B2" t="s">
        <v>5</v>
      </c>
      <c r="C2" t="s">
        <v>6</v>
      </c>
      <c r="D2" t="s">
        <v>370</v>
      </c>
      <c r="E2" t="s">
        <v>558</v>
      </c>
      <c r="F2" t="s">
        <v>559</v>
      </c>
      <c r="G2" t="s">
        <v>560</v>
      </c>
      <c r="H2" t="s">
        <v>561</v>
      </c>
      <c r="I2" t="s">
        <v>562</v>
      </c>
      <c r="J2" t="s">
        <v>563</v>
      </c>
      <c r="K2" t="s">
        <v>564</v>
      </c>
      <c r="L2" t="s">
        <v>565</v>
      </c>
      <c r="M2" t="s">
        <v>566</v>
      </c>
      <c r="N2" t="s">
        <v>567</v>
      </c>
      <c r="O2" t="s">
        <v>568</v>
      </c>
      <c r="P2" t="s">
        <v>569</v>
      </c>
      <c r="Q2" t="s">
        <v>570</v>
      </c>
      <c r="R2" t="s">
        <v>571</v>
      </c>
      <c r="S2" t="s">
        <v>572</v>
      </c>
      <c r="T2" t="s">
        <v>573</v>
      </c>
      <c r="U2" t="s">
        <v>574</v>
      </c>
      <c r="V2" t="s">
        <v>575</v>
      </c>
      <c r="W2" t="s">
        <v>576</v>
      </c>
      <c r="X2" t="s">
        <v>577</v>
      </c>
      <c r="Y2" t="s">
        <v>578</v>
      </c>
      <c r="Z2" t="s">
        <v>579</v>
      </c>
      <c r="AA2" t="s">
        <v>580</v>
      </c>
      <c r="AB2" t="s">
        <v>581</v>
      </c>
      <c r="AC2" t="s">
        <v>582</v>
      </c>
      <c r="AD2" t="s">
        <v>583</v>
      </c>
      <c r="AE2" t="s">
        <v>584</v>
      </c>
      <c r="AF2" t="s">
        <v>585</v>
      </c>
      <c r="AG2" t="s">
        <v>586</v>
      </c>
    </row>
    <row r="3" spans="1:33" x14ac:dyDescent="0.25">
      <c r="A3" t="s">
        <v>8</v>
      </c>
      <c r="B3">
        <v>6390</v>
      </c>
      <c r="C3" t="s">
        <v>9</v>
      </c>
      <c r="D3">
        <v>3</v>
      </c>
      <c r="E3">
        <v>3</v>
      </c>
      <c r="F3">
        <v>0</v>
      </c>
      <c r="G3">
        <v>3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</row>
    <row r="4" spans="1:33" x14ac:dyDescent="0.25">
      <c r="A4" t="s">
        <v>10</v>
      </c>
      <c r="B4">
        <v>11001</v>
      </c>
      <c r="C4" t="s">
        <v>11</v>
      </c>
      <c r="D4">
        <v>5969</v>
      </c>
      <c r="E4">
        <v>1171</v>
      </c>
      <c r="F4">
        <v>267</v>
      </c>
      <c r="G4">
        <v>97</v>
      </c>
      <c r="H4">
        <v>322</v>
      </c>
      <c r="I4">
        <v>485</v>
      </c>
      <c r="J4">
        <v>0</v>
      </c>
      <c r="K4">
        <v>3174</v>
      </c>
      <c r="L4">
        <v>374</v>
      </c>
      <c r="M4">
        <v>2243</v>
      </c>
      <c r="N4">
        <v>506</v>
      </c>
      <c r="O4">
        <v>51</v>
      </c>
      <c r="P4">
        <v>0</v>
      </c>
      <c r="Q4">
        <v>55</v>
      </c>
      <c r="R4">
        <v>17</v>
      </c>
      <c r="S4">
        <v>0</v>
      </c>
      <c r="T4">
        <v>10</v>
      </c>
      <c r="U4">
        <v>7</v>
      </c>
      <c r="V4">
        <v>21</v>
      </c>
      <c r="W4">
        <v>0</v>
      </c>
      <c r="X4">
        <v>0</v>
      </c>
      <c r="Y4">
        <v>0</v>
      </c>
      <c r="Z4">
        <v>0</v>
      </c>
      <c r="AA4">
        <v>0</v>
      </c>
      <c r="AB4">
        <v>1569</v>
      </c>
      <c r="AC4">
        <v>1562</v>
      </c>
      <c r="AD4">
        <v>809</v>
      </c>
      <c r="AE4">
        <v>168</v>
      </c>
      <c r="AF4">
        <v>585</v>
      </c>
      <c r="AG4">
        <v>7</v>
      </c>
    </row>
    <row r="5" spans="1:33" x14ac:dyDescent="0.25">
      <c r="A5" t="s">
        <v>12</v>
      </c>
      <c r="B5">
        <v>11003</v>
      </c>
      <c r="C5" t="s">
        <v>13</v>
      </c>
      <c r="D5">
        <v>19519</v>
      </c>
      <c r="E5">
        <v>1112</v>
      </c>
      <c r="F5">
        <v>229</v>
      </c>
      <c r="G5">
        <v>34</v>
      </c>
      <c r="H5">
        <v>608</v>
      </c>
      <c r="I5">
        <v>223</v>
      </c>
      <c r="J5">
        <v>18</v>
      </c>
      <c r="K5">
        <v>4395</v>
      </c>
      <c r="L5">
        <v>383</v>
      </c>
      <c r="M5">
        <v>3056</v>
      </c>
      <c r="N5">
        <v>801</v>
      </c>
      <c r="O5">
        <v>155</v>
      </c>
      <c r="P5">
        <v>0</v>
      </c>
      <c r="Q5">
        <v>896</v>
      </c>
      <c r="R5">
        <v>163</v>
      </c>
      <c r="S5">
        <v>0</v>
      </c>
      <c r="T5">
        <v>0</v>
      </c>
      <c r="U5">
        <v>0</v>
      </c>
      <c r="V5">
        <v>705</v>
      </c>
      <c r="W5">
        <v>28</v>
      </c>
      <c r="X5">
        <v>12</v>
      </c>
      <c r="Y5">
        <v>0</v>
      </c>
      <c r="Z5">
        <v>0</v>
      </c>
      <c r="AA5">
        <v>12</v>
      </c>
      <c r="AB5">
        <v>13104</v>
      </c>
      <c r="AC5">
        <v>12980</v>
      </c>
      <c r="AD5">
        <v>8698</v>
      </c>
      <c r="AE5">
        <v>1867</v>
      </c>
      <c r="AF5">
        <v>2415</v>
      </c>
      <c r="AG5">
        <v>124</v>
      </c>
    </row>
    <row r="6" spans="1:33" x14ac:dyDescent="0.25">
      <c r="A6" t="s">
        <v>14</v>
      </c>
      <c r="B6">
        <v>11010</v>
      </c>
      <c r="C6" t="s">
        <v>15</v>
      </c>
      <c r="D6">
        <v>5232</v>
      </c>
      <c r="E6">
        <v>1648</v>
      </c>
      <c r="F6">
        <v>97</v>
      </c>
      <c r="G6">
        <v>120</v>
      </c>
      <c r="H6">
        <v>1026</v>
      </c>
      <c r="I6">
        <v>405</v>
      </c>
      <c r="J6">
        <v>0</v>
      </c>
      <c r="K6">
        <v>1717</v>
      </c>
      <c r="L6">
        <v>240</v>
      </c>
      <c r="M6">
        <v>639</v>
      </c>
      <c r="N6">
        <v>583</v>
      </c>
      <c r="O6">
        <v>255</v>
      </c>
      <c r="P6">
        <v>0</v>
      </c>
      <c r="Q6">
        <v>39</v>
      </c>
      <c r="R6">
        <v>18</v>
      </c>
      <c r="S6">
        <v>0</v>
      </c>
      <c r="T6">
        <v>21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1828</v>
      </c>
      <c r="AC6">
        <v>1828</v>
      </c>
      <c r="AD6">
        <v>688</v>
      </c>
      <c r="AE6">
        <v>252</v>
      </c>
      <c r="AF6">
        <v>888</v>
      </c>
      <c r="AG6">
        <v>0</v>
      </c>
    </row>
    <row r="7" spans="1:33" x14ac:dyDescent="0.25">
      <c r="A7" t="s">
        <v>16</v>
      </c>
      <c r="B7">
        <v>11020</v>
      </c>
      <c r="C7" t="s">
        <v>17</v>
      </c>
      <c r="D7">
        <v>2002</v>
      </c>
      <c r="E7">
        <v>268</v>
      </c>
      <c r="F7">
        <v>8</v>
      </c>
      <c r="G7">
        <v>26</v>
      </c>
      <c r="H7">
        <v>62</v>
      </c>
      <c r="I7">
        <v>172</v>
      </c>
      <c r="J7">
        <v>0</v>
      </c>
      <c r="K7">
        <v>1454</v>
      </c>
      <c r="L7">
        <v>1098</v>
      </c>
      <c r="M7">
        <v>134</v>
      </c>
      <c r="N7">
        <v>171</v>
      </c>
      <c r="O7">
        <v>51</v>
      </c>
      <c r="P7">
        <v>0</v>
      </c>
      <c r="Q7">
        <v>42</v>
      </c>
      <c r="R7">
        <v>0</v>
      </c>
      <c r="S7">
        <v>0</v>
      </c>
      <c r="T7">
        <v>11</v>
      </c>
      <c r="U7">
        <v>23</v>
      </c>
      <c r="V7">
        <v>8</v>
      </c>
      <c r="W7">
        <v>0</v>
      </c>
      <c r="X7">
        <v>0</v>
      </c>
      <c r="Y7">
        <v>0</v>
      </c>
      <c r="Z7">
        <v>0</v>
      </c>
      <c r="AA7">
        <v>0</v>
      </c>
      <c r="AB7">
        <v>238</v>
      </c>
      <c r="AC7">
        <v>227</v>
      </c>
      <c r="AD7">
        <v>60</v>
      </c>
      <c r="AE7">
        <v>119</v>
      </c>
      <c r="AF7">
        <v>48</v>
      </c>
      <c r="AG7">
        <v>11</v>
      </c>
    </row>
    <row r="8" spans="1:33" x14ac:dyDescent="0.25">
      <c r="A8" t="s">
        <v>18</v>
      </c>
      <c r="B8">
        <v>11021</v>
      </c>
      <c r="C8" t="s">
        <v>19</v>
      </c>
      <c r="D8">
        <v>5458</v>
      </c>
      <c r="E8">
        <v>1065</v>
      </c>
      <c r="F8">
        <v>87</v>
      </c>
      <c r="G8">
        <v>219</v>
      </c>
      <c r="H8">
        <v>77</v>
      </c>
      <c r="I8">
        <v>682</v>
      </c>
      <c r="J8">
        <v>0</v>
      </c>
      <c r="K8">
        <v>3505</v>
      </c>
      <c r="L8">
        <v>1300</v>
      </c>
      <c r="M8">
        <v>1699</v>
      </c>
      <c r="N8">
        <v>221</v>
      </c>
      <c r="O8">
        <v>285</v>
      </c>
      <c r="P8">
        <v>0</v>
      </c>
      <c r="Q8">
        <v>90</v>
      </c>
      <c r="R8">
        <v>24</v>
      </c>
      <c r="S8">
        <v>0</v>
      </c>
      <c r="T8">
        <v>20</v>
      </c>
      <c r="U8">
        <v>29</v>
      </c>
      <c r="V8">
        <v>8</v>
      </c>
      <c r="W8">
        <v>9</v>
      </c>
      <c r="X8">
        <v>9</v>
      </c>
      <c r="Y8">
        <v>9</v>
      </c>
      <c r="Z8">
        <v>0</v>
      </c>
      <c r="AA8">
        <v>0</v>
      </c>
      <c r="AB8">
        <v>789</v>
      </c>
      <c r="AC8">
        <v>762</v>
      </c>
      <c r="AD8">
        <v>200</v>
      </c>
      <c r="AE8">
        <v>217</v>
      </c>
      <c r="AF8">
        <v>345</v>
      </c>
      <c r="AG8">
        <v>27</v>
      </c>
    </row>
    <row r="9" spans="1:33" x14ac:dyDescent="0.25">
      <c r="A9" t="s">
        <v>20</v>
      </c>
      <c r="B9">
        <v>11023</v>
      </c>
      <c r="C9" t="s">
        <v>21</v>
      </c>
      <c r="D9">
        <v>3683</v>
      </c>
      <c r="E9">
        <v>343</v>
      </c>
      <c r="F9">
        <v>41</v>
      </c>
      <c r="G9">
        <v>78</v>
      </c>
      <c r="H9">
        <v>65</v>
      </c>
      <c r="I9">
        <v>159</v>
      </c>
      <c r="J9">
        <v>0</v>
      </c>
      <c r="K9">
        <v>3091</v>
      </c>
      <c r="L9">
        <v>482</v>
      </c>
      <c r="M9">
        <v>2023</v>
      </c>
      <c r="N9">
        <v>19</v>
      </c>
      <c r="O9">
        <v>567</v>
      </c>
      <c r="P9">
        <v>0</v>
      </c>
      <c r="Q9">
        <v>59</v>
      </c>
      <c r="R9">
        <v>0</v>
      </c>
      <c r="S9">
        <v>0</v>
      </c>
      <c r="T9">
        <v>2</v>
      </c>
      <c r="U9">
        <v>57</v>
      </c>
      <c r="V9">
        <v>0</v>
      </c>
      <c r="W9">
        <v>0</v>
      </c>
      <c r="X9">
        <v>10</v>
      </c>
      <c r="Y9">
        <v>10</v>
      </c>
      <c r="Z9">
        <v>0</v>
      </c>
      <c r="AA9">
        <v>0</v>
      </c>
      <c r="AB9">
        <v>180</v>
      </c>
      <c r="AC9">
        <v>160</v>
      </c>
      <c r="AD9">
        <v>1</v>
      </c>
      <c r="AE9">
        <v>35</v>
      </c>
      <c r="AF9">
        <v>124</v>
      </c>
      <c r="AG9">
        <v>20</v>
      </c>
    </row>
    <row r="10" spans="1:33" x14ac:dyDescent="0.25">
      <c r="A10" t="s">
        <v>22</v>
      </c>
      <c r="B10">
        <v>11024</v>
      </c>
      <c r="C10" t="s">
        <v>23</v>
      </c>
      <c r="D10">
        <v>2837</v>
      </c>
      <c r="E10">
        <v>220</v>
      </c>
      <c r="F10">
        <v>25</v>
      </c>
      <c r="G10">
        <v>55</v>
      </c>
      <c r="H10">
        <v>64</v>
      </c>
      <c r="I10">
        <v>76</v>
      </c>
      <c r="J10">
        <v>0</v>
      </c>
      <c r="K10">
        <v>2280</v>
      </c>
      <c r="L10">
        <v>134</v>
      </c>
      <c r="M10">
        <v>1786</v>
      </c>
      <c r="N10">
        <v>26</v>
      </c>
      <c r="O10">
        <v>270</v>
      </c>
      <c r="P10">
        <v>64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337</v>
      </c>
      <c r="AC10">
        <v>328</v>
      </c>
      <c r="AD10">
        <v>30</v>
      </c>
      <c r="AE10">
        <v>160</v>
      </c>
      <c r="AF10">
        <v>138</v>
      </c>
      <c r="AG10">
        <v>9</v>
      </c>
    </row>
    <row r="11" spans="1:33" x14ac:dyDescent="0.25">
      <c r="A11" t="s">
        <v>24</v>
      </c>
      <c r="B11">
        <v>11030</v>
      </c>
      <c r="C11" t="s">
        <v>25</v>
      </c>
      <c r="D11">
        <v>2607</v>
      </c>
      <c r="E11">
        <v>764</v>
      </c>
      <c r="F11">
        <v>119</v>
      </c>
      <c r="G11">
        <v>128</v>
      </c>
      <c r="H11">
        <v>394</v>
      </c>
      <c r="I11">
        <v>123</v>
      </c>
      <c r="J11">
        <v>0</v>
      </c>
      <c r="K11">
        <v>1427</v>
      </c>
      <c r="L11">
        <v>748</v>
      </c>
      <c r="M11">
        <v>551</v>
      </c>
      <c r="N11">
        <v>105</v>
      </c>
      <c r="O11">
        <v>23</v>
      </c>
      <c r="P11">
        <v>0</v>
      </c>
      <c r="Q11">
        <v>112</v>
      </c>
      <c r="R11">
        <v>10</v>
      </c>
      <c r="S11">
        <v>0</v>
      </c>
      <c r="T11">
        <v>98</v>
      </c>
      <c r="U11">
        <v>0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304</v>
      </c>
      <c r="AC11">
        <v>245</v>
      </c>
      <c r="AD11">
        <v>32</v>
      </c>
      <c r="AE11">
        <v>0</v>
      </c>
      <c r="AF11">
        <v>213</v>
      </c>
      <c r="AG11">
        <v>59</v>
      </c>
    </row>
    <row r="12" spans="1:33" x14ac:dyDescent="0.25">
      <c r="A12" t="s">
        <v>26</v>
      </c>
      <c r="B12">
        <v>11040</v>
      </c>
      <c r="C12" t="s">
        <v>27</v>
      </c>
      <c r="D12">
        <v>14038</v>
      </c>
      <c r="E12">
        <v>2238</v>
      </c>
      <c r="F12">
        <v>393</v>
      </c>
      <c r="G12">
        <v>242</v>
      </c>
      <c r="H12">
        <v>727</v>
      </c>
      <c r="I12">
        <v>876</v>
      </c>
      <c r="J12">
        <v>0</v>
      </c>
      <c r="K12">
        <v>9102</v>
      </c>
      <c r="L12">
        <v>2688</v>
      </c>
      <c r="M12">
        <v>5445</v>
      </c>
      <c r="N12">
        <v>682</v>
      </c>
      <c r="O12">
        <v>287</v>
      </c>
      <c r="P12">
        <v>0</v>
      </c>
      <c r="Q12">
        <v>196</v>
      </c>
      <c r="R12">
        <v>91</v>
      </c>
      <c r="S12">
        <v>0</v>
      </c>
      <c r="T12">
        <v>91</v>
      </c>
      <c r="U12">
        <v>14</v>
      </c>
      <c r="V12">
        <v>0</v>
      </c>
      <c r="W12">
        <v>0</v>
      </c>
      <c r="X12">
        <v>8</v>
      </c>
      <c r="Y12">
        <v>8</v>
      </c>
      <c r="Z12">
        <v>0</v>
      </c>
      <c r="AA12">
        <v>0</v>
      </c>
      <c r="AB12">
        <v>2494</v>
      </c>
      <c r="AC12">
        <v>2352</v>
      </c>
      <c r="AD12">
        <v>383</v>
      </c>
      <c r="AE12">
        <v>519</v>
      </c>
      <c r="AF12">
        <v>1450</v>
      </c>
      <c r="AG12">
        <v>142</v>
      </c>
    </row>
    <row r="13" spans="1:33" x14ac:dyDescent="0.25">
      <c r="A13" t="s">
        <v>28</v>
      </c>
      <c r="B13">
        <v>11042</v>
      </c>
      <c r="C13" t="s">
        <v>29</v>
      </c>
      <c r="D13">
        <v>86</v>
      </c>
      <c r="E13">
        <v>16</v>
      </c>
      <c r="F13">
        <v>0</v>
      </c>
      <c r="G13">
        <v>0</v>
      </c>
      <c r="H13">
        <v>8</v>
      </c>
      <c r="I13">
        <v>8</v>
      </c>
      <c r="J13">
        <v>0</v>
      </c>
      <c r="K13">
        <v>7</v>
      </c>
      <c r="L13">
        <v>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63</v>
      </c>
      <c r="AC13">
        <v>63</v>
      </c>
      <c r="AD13">
        <v>56</v>
      </c>
      <c r="AE13">
        <v>0</v>
      </c>
      <c r="AF13">
        <v>7</v>
      </c>
      <c r="AG13">
        <v>0</v>
      </c>
    </row>
    <row r="14" spans="1:33" x14ac:dyDescent="0.25">
      <c r="A14" t="s">
        <v>30</v>
      </c>
      <c r="B14">
        <v>11050</v>
      </c>
      <c r="C14" t="s">
        <v>31</v>
      </c>
      <c r="D14">
        <v>7016</v>
      </c>
      <c r="E14">
        <v>1806</v>
      </c>
      <c r="F14">
        <v>386</v>
      </c>
      <c r="G14">
        <v>474</v>
      </c>
      <c r="H14">
        <v>489</v>
      </c>
      <c r="I14">
        <v>457</v>
      </c>
      <c r="J14">
        <v>0</v>
      </c>
      <c r="K14">
        <v>2086</v>
      </c>
      <c r="L14">
        <v>1370</v>
      </c>
      <c r="M14">
        <v>388</v>
      </c>
      <c r="N14">
        <v>109</v>
      </c>
      <c r="O14">
        <v>219</v>
      </c>
      <c r="P14">
        <v>0</v>
      </c>
      <c r="Q14">
        <v>166</v>
      </c>
      <c r="R14">
        <v>3</v>
      </c>
      <c r="S14">
        <v>24</v>
      </c>
      <c r="T14">
        <v>43</v>
      </c>
      <c r="U14">
        <v>96</v>
      </c>
      <c r="V14">
        <v>0</v>
      </c>
      <c r="W14">
        <v>0</v>
      </c>
      <c r="X14">
        <v>24</v>
      </c>
      <c r="Y14">
        <v>24</v>
      </c>
      <c r="Z14">
        <v>0</v>
      </c>
      <c r="AA14">
        <v>0</v>
      </c>
      <c r="AB14">
        <v>2934</v>
      </c>
      <c r="AC14">
        <v>2802</v>
      </c>
      <c r="AD14">
        <v>145</v>
      </c>
      <c r="AE14">
        <v>1162</v>
      </c>
      <c r="AF14">
        <v>1495</v>
      </c>
      <c r="AG14">
        <v>132</v>
      </c>
    </row>
    <row r="15" spans="1:33" x14ac:dyDescent="0.25">
      <c r="A15" t="s">
        <v>32</v>
      </c>
      <c r="B15">
        <v>11096</v>
      </c>
      <c r="C15" t="s">
        <v>33</v>
      </c>
      <c r="D15">
        <v>2651</v>
      </c>
      <c r="E15">
        <v>127</v>
      </c>
      <c r="F15">
        <v>33</v>
      </c>
      <c r="G15">
        <v>0</v>
      </c>
      <c r="H15">
        <v>87</v>
      </c>
      <c r="I15">
        <v>7</v>
      </c>
      <c r="J15">
        <v>0</v>
      </c>
      <c r="K15">
        <v>253</v>
      </c>
      <c r="L15">
        <v>21</v>
      </c>
      <c r="M15">
        <v>185</v>
      </c>
      <c r="N15">
        <v>33</v>
      </c>
      <c r="O15">
        <v>14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2271</v>
      </c>
      <c r="AC15">
        <v>2271</v>
      </c>
      <c r="AD15">
        <v>422</v>
      </c>
      <c r="AE15">
        <v>1443</v>
      </c>
      <c r="AF15">
        <v>406</v>
      </c>
      <c r="AG15">
        <v>0</v>
      </c>
    </row>
    <row r="16" spans="1:33" x14ac:dyDescent="0.25">
      <c r="A16" t="s">
        <v>34</v>
      </c>
      <c r="B16">
        <v>11501</v>
      </c>
      <c r="C16" t="s">
        <v>35</v>
      </c>
      <c r="D16">
        <v>5980</v>
      </c>
      <c r="E16">
        <v>1882</v>
      </c>
      <c r="F16">
        <v>76</v>
      </c>
      <c r="G16">
        <v>138</v>
      </c>
      <c r="H16">
        <v>1549</v>
      </c>
      <c r="I16">
        <v>96</v>
      </c>
      <c r="J16">
        <v>23</v>
      </c>
      <c r="K16">
        <v>1490</v>
      </c>
      <c r="L16">
        <v>396</v>
      </c>
      <c r="M16">
        <v>585</v>
      </c>
      <c r="N16">
        <v>342</v>
      </c>
      <c r="O16">
        <v>167</v>
      </c>
      <c r="P16">
        <v>0</v>
      </c>
      <c r="Q16">
        <v>9</v>
      </c>
      <c r="R16">
        <v>0</v>
      </c>
      <c r="S16">
        <v>0</v>
      </c>
      <c r="T16">
        <v>9</v>
      </c>
      <c r="U16">
        <v>0</v>
      </c>
      <c r="V16">
        <v>0</v>
      </c>
      <c r="W16">
        <v>0</v>
      </c>
      <c r="X16">
        <v>23</v>
      </c>
      <c r="Y16">
        <v>23</v>
      </c>
      <c r="Z16">
        <v>0</v>
      </c>
      <c r="AA16">
        <v>0</v>
      </c>
      <c r="AB16">
        <v>2576</v>
      </c>
      <c r="AC16">
        <v>2477</v>
      </c>
      <c r="AD16">
        <v>341</v>
      </c>
      <c r="AE16">
        <v>1045</v>
      </c>
      <c r="AF16">
        <v>1091</v>
      </c>
      <c r="AG16">
        <v>99</v>
      </c>
    </row>
    <row r="17" spans="1:33" x14ac:dyDescent="0.25">
      <c r="A17" t="s">
        <v>36</v>
      </c>
      <c r="B17">
        <v>11507</v>
      </c>
      <c r="C17" t="s">
        <v>37</v>
      </c>
      <c r="D17">
        <v>2082</v>
      </c>
      <c r="E17">
        <v>331</v>
      </c>
      <c r="F17">
        <v>84</v>
      </c>
      <c r="G17">
        <v>37</v>
      </c>
      <c r="H17">
        <v>146</v>
      </c>
      <c r="I17">
        <v>64</v>
      </c>
      <c r="J17">
        <v>0</v>
      </c>
      <c r="K17">
        <v>1478</v>
      </c>
      <c r="L17">
        <v>803</v>
      </c>
      <c r="M17">
        <v>611</v>
      </c>
      <c r="N17">
        <v>0</v>
      </c>
      <c r="O17">
        <v>64</v>
      </c>
      <c r="P17">
        <v>0</v>
      </c>
      <c r="Q17">
        <v>16</v>
      </c>
      <c r="R17">
        <v>0</v>
      </c>
      <c r="S17">
        <v>0</v>
      </c>
      <c r="T17">
        <v>9</v>
      </c>
      <c r="U17">
        <v>7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257</v>
      </c>
      <c r="AC17">
        <v>249</v>
      </c>
      <c r="AD17">
        <v>28</v>
      </c>
      <c r="AE17">
        <v>7</v>
      </c>
      <c r="AF17">
        <v>214</v>
      </c>
      <c r="AG17">
        <v>8</v>
      </c>
    </row>
    <row r="18" spans="1:33" x14ac:dyDescent="0.25">
      <c r="A18" t="s">
        <v>38</v>
      </c>
      <c r="B18">
        <v>11509</v>
      </c>
      <c r="C18" t="s">
        <v>39</v>
      </c>
      <c r="D18">
        <v>295</v>
      </c>
      <c r="E18">
        <v>142</v>
      </c>
      <c r="F18">
        <v>25</v>
      </c>
      <c r="G18">
        <v>43</v>
      </c>
      <c r="H18">
        <v>14</v>
      </c>
      <c r="I18">
        <v>60</v>
      </c>
      <c r="J18">
        <v>0</v>
      </c>
      <c r="K18">
        <v>84</v>
      </c>
      <c r="L18">
        <v>21</v>
      </c>
      <c r="M18">
        <v>11</v>
      </c>
      <c r="N18">
        <v>0</v>
      </c>
      <c r="O18">
        <v>52</v>
      </c>
      <c r="P18">
        <v>0</v>
      </c>
      <c r="Q18">
        <v>15</v>
      </c>
      <c r="R18">
        <v>0</v>
      </c>
      <c r="S18">
        <v>0</v>
      </c>
      <c r="T18">
        <v>12</v>
      </c>
      <c r="U18">
        <v>0</v>
      </c>
      <c r="V18">
        <v>0</v>
      </c>
      <c r="W18">
        <v>3</v>
      </c>
      <c r="X18">
        <v>0</v>
      </c>
      <c r="Y18">
        <v>0</v>
      </c>
      <c r="Z18">
        <v>0</v>
      </c>
      <c r="AA18">
        <v>0</v>
      </c>
      <c r="AB18">
        <v>54</v>
      </c>
      <c r="AC18">
        <v>45</v>
      </c>
      <c r="AD18">
        <v>17</v>
      </c>
      <c r="AE18">
        <v>8</v>
      </c>
      <c r="AF18">
        <v>20</v>
      </c>
      <c r="AG18">
        <v>9</v>
      </c>
    </row>
    <row r="19" spans="1:33" x14ac:dyDescent="0.25">
      <c r="A19" t="s">
        <v>40</v>
      </c>
      <c r="B19">
        <v>11510</v>
      </c>
      <c r="C19" t="s">
        <v>41</v>
      </c>
      <c r="D19">
        <v>8278</v>
      </c>
      <c r="E19">
        <v>801</v>
      </c>
      <c r="F19">
        <v>138</v>
      </c>
      <c r="G19">
        <v>46</v>
      </c>
      <c r="H19">
        <v>268</v>
      </c>
      <c r="I19">
        <v>349</v>
      </c>
      <c r="J19">
        <v>0</v>
      </c>
      <c r="K19">
        <v>745</v>
      </c>
      <c r="L19">
        <v>136</v>
      </c>
      <c r="M19">
        <v>363</v>
      </c>
      <c r="N19">
        <v>213</v>
      </c>
      <c r="O19">
        <v>33</v>
      </c>
      <c r="P19">
        <v>0</v>
      </c>
      <c r="Q19">
        <v>256</v>
      </c>
      <c r="R19">
        <v>33</v>
      </c>
      <c r="S19">
        <v>0</v>
      </c>
      <c r="T19">
        <v>32</v>
      </c>
      <c r="U19">
        <v>0</v>
      </c>
      <c r="V19">
        <v>182</v>
      </c>
      <c r="W19">
        <v>9</v>
      </c>
      <c r="X19">
        <v>0</v>
      </c>
      <c r="Y19">
        <v>0</v>
      </c>
      <c r="Z19">
        <v>0</v>
      </c>
      <c r="AA19">
        <v>0</v>
      </c>
      <c r="AB19">
        <v>6476</v>
      </c>
      <c r="AC19">
        <v>6455</v>
      </c>
      <c r="AD19">
        <v>4143</v>
      </c>
      <c r="AE19">
        <v>1218</v>
      </c>
      <c r="AF19">
        <v>1094</v>
      </c>
      <c r="AG19">
        <v>21</v>
      </c>
    </row>
    <row r="20" spans="1:33" x14ac:dyDescent="0.25">
      <c r="A20" t="s">
        <v>42</v>
      </c>
      <c r="B20">
        <v>11514</v>
      </c>
      <c r="C20" t="s">
        <v>43</v>
      </c>
      <c r="D20">
        <v>1174</v>
      </c>
      <c r="E20">
        <v>433</v>
      </c>
      <c r="F20">
        <v>10</v>
      </c>
      <c r="G20">
        <v>20</v>
      </c>
      <c r="H20">
        <v>379</v>
      </c>
      <c r="I20">
        <v>24</v>
      </c>
      <c r="J20">
        <v>0</v>
      </c>
      <c r="K20">
        <v>451</v>
      </c>
      <c r="L20">
        <v>275</v>
      </c>
      <c r="M20">
        <v>142</v>
      </c>
      <c r="N20">
        <v>34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290</v>
      </c>
      <c r="AC20">
        <v>273</v>
      </c>
      <c r="AD20">
        <v>88</v>
      </c>
      <c r="AE20">
        <v>84</v>
      </c>
      <c r="AF20">
        <v>101</v>
      </c>
      <c r="AG20">
        <v>17</v>
      </c>
    </row>
    <row r="21" spans="1:33" x14ac:dyDescent="0.25">
      <c r="A21" t="s">
        <v>44</v>
      </c>
      <c r="B21">
        <v>11516</v>
      </c>
      <c r="C21" t="s">
        <v>45</v>
      </c>
      <c r="D21">
        <v>1771</v>
      </c>
      <c r="E21">
        <v>396</v>
      </c>
      <c r="F21">
        <v>70</v>
      </c>
      <c r="G21">
        <v>30</v>
      </c>
      <c r="H21">
        <v>236</v>
      </c>
      <c r="I21">
        <v>60</v>
      </c>
      <c r="J21">
        <v>0</v>
      </c>
      <c r="K21">
        <v>173</v>
      </c>
      <c r="L21">
        <v>0</v>
      </c>
      <c r="M21">
        <v>81</v>
      </c>
      <c r="N21">
        <v>0</v>
      </c>
      <c r="O21">
        <v>92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1202</v>
      </c>
      <c r="AC21">
        <v>1008</v>
      </c>
      <c r="AD21">
        <v>320</v>
      </c>
      <c r="AE21">
        <v>488</v>
      </c>
      <c r="AF21">
        <v>200</v>
      </c>
      <c r="AG21">
        <v>194</v>
      </c>
    </row>
    <row r="22" spans="1:33" x14ac:dyDescent="0.25">
      <c r="A22" t="s">
        <v>46</v>
      </c>
      <c r="B22">
        <v>11518</v>
      </c>
      <c r="C22" t="s">
        <v>47</v>
      </c>
      <c r="D22">
        <v>749</v>
      </c>
      <c r="E22">
        <v>208</v>
      </c>
      <c r="F22">
        <v>40</v>
      </c>
      <c r="G22">
        <v>44</v>
      </c>
      <c r="H22">
        <v>60</v>
      </c>
      <c r="I22">
        <v>64</v>
      </c>
      <c r="J22">
        <v>0</v>
      </c>
      <c r="K22">
        <v>74</v>
      </c>
      <c r="L22">
        <v>10</v>
      </c>
      <c r="M22">
        <v>64</v>
      </c>
      <c r="N22">
        <v>0</v>
      </c>
      <c r="O22">
        <v>0</v>
      </c>
      <c r="P22">
        <v>0</v>
      </c>
      <c r="Q22">
        <v>40</v>
      </c>
      <c r="R22">
        <v>0</v>
      </c>
      <c r="S22">
        <v>0</v>
      </c>
      <c r="T22">
        <v>40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427</v>
      </c>
      <c r="AC22">
        <v>427</v>
      </c>
      <c r="AD22">
        <v>71</v>
      </c>
      <c r="AE22">
        <v>48</v>
      </c>
      <c r="AF22">
        <v>308</v>
      </c>
      <c r="AG22">
        <v>0</v>
      </c>
    </row>
    <row r="23" spans="1:33" x14ac:dyDescent="0.25">
      <c r="A23" t="s">
        <v>48</v>
      </c>
      <c r="B23">
        <v>11520</v>
      </c>
      <c r="C23" t="s">
        <v>49</v>
      </c>
      <c r="D23">
        <v>14407</v>
      </c>
      <c r="E23">
        <v>513</v>
      </c>
      <c r="F23">
        <v>209</v>
      </c>
      <c r="G23">
        <v>67</v>
      </c>
      <c r="H23">
        <v>53</v>
      </c>
      <c r="I23">
        <v>184</v>
      </c>
      <c r="J23">
        <v>0</v>
      </c>
      <c r="K23">
        <v>699</v>
      </c>
      <c r="L23">
        <v>316</v>
      </c>
      <c r="M23">
        <v>123</v>
      </c>
      <c r="N23">
        <v>118</v>
      </c>
      <c r="O23">
        <v>142</v>
      </c>
      <c r="P23">
        <v>0</v>
      </c>
      <c r="Q23">
        <v>181</v>
      </c>
      <c r="R23">
        <v>0</v>
      </c>
      <c r="S23">
        <v>44</v>
      </c>
      <c r="T23">
        <v>7</v>
      </c>
      <c r="U23">
        <v>23</v>
      </c>
      <c r="V23">
        <v>107</v>
      </c>
      <c r="W23">
        <v>0</v>
      </c>
      <c r="X23">
        <v>7</v>
      </c>
      <c r="Y23">
        <v>7</v>
      </c>
      <c r="Z23">
        <v>0</v>
      </c>
      <c r="AA23">
        <v>0</v>
      </c>
      <c r="AB23">
        <v>13007</v>
      </c>
      <c r="AC23">
        <v>12986</v>
      </c>
      <c r="AD23">
        <v>7236</v>
      </c>
      <c r="AE23">
        <v>3885</v>
      </c>
      <c r="AF23">
        <v>1865</v>
      </c>
      <c r="AG23">
        <v>21</v>
      </c>
    </row>
    <row r="24" spans="1:33" x14ac:dyDescent="0.25">
      <c r="A24" t="s">
        <v>50</v>
      </c>
      <c r="B24">
        <v>11530</v>
      </c>
      <c r="C24" t="s">
        <v>51</v>
      </c>
      <c r="D24">
        <v>2288</v>
      </c>
      <c r="E24">
        <v>1119</v>
      </c>
      <c r="F24">
        <v>256</v>
      </c>
      <c r="G24">
        <v>159</v>
      </c>
      <c r="H24">
        <v>606</v>
      </c>
      <c r="I24">
        <v>98</v>
      </c>
      <c r="J24">
        <v>0</v>
      </c>
      <c r="K24">
        <v>628</v>
      </c>
      <c r="L24">
        <v>320</v>
      </c>
      <c r="M24">
        <v>106</v>
      </c>
      <c r="N24">
        <v>137</v>
      </c>
      <c r="O24">
        <v>49</v>
      </c>
      <c r="P24">
        <v>16</v>
      </c>
      <c r="Q24">
        <v>75</v>
      </c>
      <c r="R24">
        <v>8</v>
      </c>
      <c r="S24">
        <v>0</v>
      </c>
      <c r="T24">
        <v>42</v>
      </c>
      <c r="U24">
        <v>25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466</v>
      </c>
      <c r="AC24">
        <v>458</v>
      </c>
      <c r="AD24">
        <v>92</v>
      </c>
      <c r="AE24">
        <v>38</v>
      </c>
      <c r="AF24">
        <v>328</v>
      </c>
      <c r="AG24">
        <v>8</v>
      </c>
    </row>
    <row r="25" spans="1:33" x14ac:dyDescent="0.25">
      <c r="A25" t="s">
        <v>52</v>
      </c>
      <c r="B25">
        <v>11542</v>
      </c>
      <c r="C25" t="s">
        <v>53</v>
      </c>
      <c r="D25">
        <v>9513</v>
      </c>
      <c r="E25">
        <v>2404</v>
      </c>
      <c r="F25">
        <v>135</v>
      </c>
      <c r="G25">
        <v>120</v>
      </c>
      <c r="H25">
        <v>1056</v>
      </c>
      <c r="I25">
        <v>1093</v>
      </c>
      <c r="J25">
        <v>0</v>
      </c>
      <c r="K25">
        <v>1160</v>
      </c>
      <c r="L25">
        <v>370</v>
      </c>
      <c r="M25">
        <v>251</v>
      </c>
      <c r="N25">
        <v>245</v>
      </c>
      <c r="O25">
        <v>294</v>
      </c>
      <c r="P25">
        <v>0</v>
      </c>
      <c r="Q25">
        <v>111</v>
      </c>
      <c r="R25">
        <v>50</v>
      </c>
      <c r="S25">
        <v>0</v>
      </c>
      <c r="T25">
        <v>16</v>
      </c>
      <c r="U25">
        <v>44</v>
      </c>
      <c r="V25">
        <v>1</v>
      </c>
      <c r="W25">
        <v>0</v>
      </c>
      <c r="X25">
        <v>0</v>
      </c>
      <c r="Y25">
        <v>0</v>
      </c>
      <c r="Z25">
        <v>0</v>
      </c>
      <c r="AA25">
        <v>0</v>
      </c>
      <c r="AB25">
        <v>5838</v>
      </c>
      <c r="AC25">
        <v>5765</v>
      </c>
      <c r="AD25">
        <v>241</v>
      </c>
      <c r="AE25">
        <v>4409</v>
      </c>
      <c r="AF25">
        <v>1115</v>
      </c>
      <c r="AG25">
        <v>73</v>
      </c>
    </row>
    <row r="26" spans="1:33" x14ac:dyDescent="0.25">
      <c r="A26" t="s">
        <v>54</v>
      </c>
      <c r="B26">
        <v>11545</v>
      </c>
      <c r="C26" t="s">
        <v>55</v>
      </c>
      <c r="D26">
        <v>1661</v>
      </c>
      <c r="E26">
        <v>527</v>
      </c>
      <c r="F26">
        <v>72</v>
      </c>
      <c r="G26">
        <v>139</v>
      </c>
      <c r="H26">
        <v>202</v>
      </c>
      <c r="I26">
        <v>114</v>
      </c>
      <c r="J26">
        <v>0</v>
      </c>
      <c r="K26">
        <v>694</v>
      </c>
      <c r="L26">
        <v>253</v>
      </c>
      <c r="M26">
        <v>363</v>
      </c>
      <c r="N26">
        <v>41</v>
      </c>
      <c r="O26">
        <v>37</v>
      </c>
      <c r="P26">
        <v>0</v>
      </c>
      <c r="Q26">
        <v>65</v>
      </c>
      <c r="R26">
        <v>0</v>
      </c>
      <c r="S26">
        <v>0</v>
      </c>
      <c r="T26">
        <v>65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375</v>
      </c>
      <c r="AC26">
        <v>359</v>
      </c>
      <c r="AD26">
        <v>36</v>
      </c>
      <c r="AE26">
        <v>86</v>
      </c>
      <c r="AF26">
        <v>237</v>
      </c>
      <c r="AG26">
        <v>16</v>
      </c>
    </row>
    <row r="27" spans="1:33" x14ac:dyDescent="0.25">
      <c r="A27" t="s">
        <v>56</v>
      </c>
      <c r="B27">
        <v>11547</v>
      </c>
      <c r="C27" t="s">
        <v>57</v>
      </c>
      <c r="D27">
        <v>136</v>
      </c>
      <c r="E27">
        <v>23</v>
      </c>
      <c r="F27">
        <v>0</v>
      </c>
      <c r="G27">
        <v>23</v>
      </c>
      <c r="H27">
        <v>0</v>
      </c>
      <c r="I27">
        <v>0</v>
      </c>
      <c r="J27">
        <v>0</v>
      </c>
      <c r="K27">
        <v>54</v>
      </c>
      <c r="L27">
        <v>12</v>
      </c>
      <c r="M27">
        <v>33</v>
      </c>
      <c r="N27">
        <v>9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59</v>
      </c>
      <c r="AC27">
        <v>37</v>
      </c>
      <c r="AD27">
        <v>0</v>
      </c>
      <c r="AE27">
        <v>30</v>
      </c>
      <c r="AF27">
        <v>7</v>
      </c>
      <c r="AG27">
        <v>22</v>
      </c>
    </row>
    <row r="28" spans="1:33" x14ac:dyDescent="0.25">
      <c r="A28" t="s">
        <v>58</v>
      </c>
      <c r="B28">
        <v>11548</v>
      </c>
      <c r="C28" t="s">
        <v>59</v>
      </c>
      <c r="D28">
        <v>516</v>
      </c>
      <c r="E28">
        <v>110</v>
      </c>
      <c r="F28">
        <v>25</v>
      </c>
      <c r="G28">
        <v>0</v>
      </c>
      <c r="H28">
        <v>10</v>
      </c>
      <c r="I28">
        <v>75</v>
      </c>
      <c r="J28">
        <v>0</v>
      </c>
      <c r="K28">
        <v>174</v>
      </c>
      <c r="L28">
        <v>62</v>
      </c>
      <c r="M28">
        <v>74</v>
      </c>
      <c r="N28">
        <v>17</v>
      </c>
      <c r="O28">
        <v>21</v>
      </c>
      <c r="P28">
        <v>0</v>
      </c>
      <c r="Q28">
        <v>61</v>
      </c>
      <c r="R28">
        <v>33</v>
      </c>
      <c r="S28">
        <v>0</v>
      </c>
      <c r="T28">
        <v>0</v>
      </c>
      <c r="U28">
        <v>0</v>
      </c>
      <c r="V28">
        <v>17</v>
      </c>
      <c r="W28">
        <v>11</v>
      </c>
      <c r="X28">
        <v>0</v>
      </c>
      <c r="Y28">
        <v>0</v>
      </c>
      <c r="Z28">
        <v>0</v>
      </c>
      <c r="AA28">
        <v>0</v>
      </c>
      <c r="AB28">
        <v>171</v>
      </c>
      <c r="AC28">
        <v>143</v>
      </c>
      <c r="AD28">
        <v>62</v>
      </c>
      <c r="AE28">
        <v>22</v>
      </c>
      <c r="AF28">
        <v>59</v>
      </c>
      <c r="AG28">
        <v>28</v>
      </c>
    </row>
    <row r="29" spans="1:33" x14ac:dyDescent="0.25">
      <c r="A29" t="s">
        <v>60</v>
      </c>
      <c r="B29">
        <v>11549</v>
      </c>
      <c r="C29" t="s">
        <v>61</v>
      </c>
      <c r="D29">
        <v>216</v>
      </c>
      <c r="E29">
        <v>36</v>
      </c>
      <c r="F29">
        <v>0</v>
      </c>
      <c r="G29">
        <v>29</v>
      </c>
      <c r="H29">
        <v>0</v>
      </c>
      <c r="I29">
        <v>7</v>
      </c>
      <c r="J29">
        <v>0</v>
      </c>
      <c r="K29">
        <v>106</v>
      </c>
      <c r="L29">
        <v>64</v>
      </c>
      <c r="M29">
        <v>33</v>
      </c>
      <c r="N29">
        <v>0</v>
      </c>
      <c r="O29">
        <v>9</v>
      </c>
      <c r="P29">
        <v>0</v>
      </c>
      <c r="Q29">
        <v>17</v>
      </c>
      <c r="R29">
        <v>5</v>
      </c>
      <c r="S29">
        <v>0</v>
      </c>
      <c r="T29">
        <v>4</v>
      </c>
      <c r="U29">
        <v>0</v>
      </c>
      <c r="V29">
        <v>8</v>
      </c>
      <c r="W29">
        <v>0</v>
      </c>
      <c r="X29">
        <v>0</v>
      </c>
      <c r="Y29">
        <v>0</v>
      </c>
      <c r="Z29">
        <v>0</v>
      </c>
      <c r="AA29">
        <v>0</v>
      </c>
      <c r="AB29">
        <v>57</v>
      </c>
      <c r="AC29">
        <v>40</v>
      </c>
      <c r="AD29">
        <v>10</v>
      </c>
      <c r="AE29">
        <v>0</v>
      </c>
      <c r="AF29">
        <v>30</v>
      </c>
      <c r="AG29">
        <v>17</v>
      </c>
    </row>
    <row r="30" spans="1:33" x14ac:dyDescent="0.25">
      <c r="A30" t="s">
        <v>62</v>
      </c>
      <c r="B30">
        <v>11550</v>
      </c>
      <c r="C30" t="s">
        <v>63</v>
      </c>
      <c r="D30">
        <v>21528</v>
      </c>
      <c r="E30">
        <v>479</v>
      </c>
      <c r="F30">
        <v>49</v>
      </c>
      <c r="G30">
        <v>63</v>
      </c>
      <c r="H30">
        <v>106</v>
      </c>
      <c r="I30">
        <v>261</v>
      </c>
      <c r="J30">
        <v>0</v>
      </c>
      <c r="K30">
        <v>713</v>
      </c>
      <c r="L30">
        <v>216</v>
      </c>
      <c r="M30">
        <v>365</v>
      </c>
      <c r="N30">
        <v>110</v>
      </c>
      <c r="O30">
        <v>22</v>
      </c>
      <c r="P30">
        <v>0</v>
      </c>
      <c r="Q30">
        <v>638</v>
      </c>
      <c r="R30">
        <v>56</v>
      </c>
      <c r="S30">
        <v>104</v>
      </c>
      <c r="T30">
        <v>21</v>
      </c>
      <c r="U30">
        <v>0</v>
      </c>
      <c r="V30">
        <v>457</v>
      </c>
      <c r="W30">
        <v>0</v>
      </c>
      <c r="X30">
        <v>10</v>
      </c>
      <c r="Y30">
        <v>10</v>
      </c>
      <c r="Z30">
        <v>0</v>
      </c>
      <c r="AA30">
        <v>0</v>
      </c>
      <c r="AB30">
        <v>19688</v>
      </c>
      <c r="AC30">
        <v>19625</v>
      </c>
      <c r="AD30">
        <v>5801</v>
      </c>
      <c r="AE30">
        <v>12068</v>
      </c>
      <c r="AF30">
        <v>1756</v>
      </c>
      <c r="AG30">
        <v>63</v>
      </c>
    </row>
    <row r="31" spans="1:33" x14ac:dyDescent="0.25">
      <c r="A31" t="s">
        <v>64</v>
      </c>
      <c r="B31">
        <v>11552</v>
      </c>
      <c r="C31" t="s">
        <v>65</v>
      </c>
      <c r="D31">
        <v>4773</v>
      </c>
      <c r="E31">
        <v>743</v>
      </c>
      <c r="F31">
        <v>85</v>
      </c>
      <c r="G31">
        <v>122</v>
      </c>
      <c r="H31">
        <v>345</v>
      </c>
      <c r="I31">
        <v>191</v>
      </c>
      <c r="J31">
        <v>0</v>
      </c>
      <c r="K31">
        <v>1302</v>
      </c>
      <c r="L31">
        <v>299</v>
      </c>
      <c r="M31">
        <v>612</v>
      </c>
      <c r="N31">
        <v>282</v>
      </c>
      <c r="O31">
        <v>109</v>
      </c>
      <c r="P31">
        <v>0</v>
      </c>
      <c r="Q31">
        <v>173</v>
      </c>
      <c r="R31">
        <v>0</v>
      </c>
      <c r="S31">
        <v>3</v>
      </c>
      <c r="T31">
        <v>58</v>
      </c>
      <c r="U31">
        <v>9</v>
      </c>
      <c r="V31">
        <v>91</v>
      </c>
      <c r="W31">
        <v>12</v>
      </c>
      <c r="X31">
        <v>0</v>
      </c>
      <c r="Y31">
        <v>0</v>
      </c>
      <c r="Z31">
        <v>0</v>
      </c>
      <c r="AA31">
        <v>0</v>
      </c>
      <c r="AB31">
        <v>2555</v>
      </c>
      <c r="AC31">
        <v>2485</v>
      </c>
      <c r="AD31">
        <v>1200</v>
      </c>
      <c r="AE31">
        <v>522</v>
      </c>
      <c r="AF31">
        <v>763</v>
      </c>
      <c r="AG31">
        <v>70</v>
      </c>
    </row>
    <row r="32" spans="1:33" x14ac:dyDescent="0.25">
      <c r="A32" t="s">
        <v>66</v>
      </c>
      <c r="B32">
        <v>11553</v>
      </c>
      <c r="C32" t="s">
        <v>67</v>
      </c>
      <c r="D32">
        <v>10191</v>
      </c>
      <c r="E32">
        <v>200</v>
      </c>
      <c r="F32">
        <v>67</v>
      </c>
      <c r="G32">
        <v>0</v>
      </c>
      <c r="H32">
        <v>81</v>
      </c>
      <c r="I32">
        <v>52</v>
      </c>
      <c r="J32">
        <v>0</v>
      </c>
      <c r="K32">
        <v>439</v>
      </c>
      <c r="L32">
        <v>160</v>
      </c>
      <c r="M32">
        <v>93</v>
      </c>
      <c r="N32">
        <v>90</v>
      </c>
      <c r="O32">
        <v>71</v>
      </c>
      <c r="P32">
        <v>25</v>
      </c>
      <c r="Q32">
        <v>258</v>
      </c>
      <c r="R32">
        <v>33</v>
      </c>
      <c r="S32">
        <v>0</v>
      </c>
      <c r="T32">
        <v>0</v>
      </c>
      <c r="U32">
        <v>0</v>
      </c>
      <c r="V32">
        <v>225</v>
      </c>
      <c r="W32">
        <v>0</v>
      </c>
      <c r="X32">
        <v>0</v>
      </c>
      <c r="Y32">
        <v>0</v>
      </c>
      <c r="Z32">
        <v>0</v>
      </c>
      <c r="AA32">
        <v>0</v>
      </c>
      <c r="AB32">
        <v>9294</v>
      </c>
      <c r="AC32">
        <v>9248</v>
      </c>
      <c r="AD32">
        <v>4499</v>
      </c>
      <c r="AE32">
        <v>3920</v>
      </c>
      <c r="AF32">
        <v>829</v>
      </c>
      <c r="AG32">
        <v>46</v>
      </c>
    </row>
    <row r="33" spans="1:33" x14ac:dyDescent="0.25">
      <c r="A33" t="s">
        <v>68</v>
      </c>
      <c r="B33">
        <v>11554</v>
      </c>
      <c r="C33" t="s">
        <v>69</v>
      </c>
      <c r="D33">
        <v>6880</v>
      </c>
      <c r="E33">
        <v>1289</v>
      </c>
      <c r="F33">
        <v>108</v>
      </c>
      <c r="G33">
        <v>140</v>
      </c>
      <c r="H33">
        <v>588</v>
      </c>
      <c r="I33">
        <v>441</v>
      </c>
      <c r="J33">
        <v>12</v>
      </c>
      <c r="K33">
        <v>2814</v>
      </c>
      <c r="L33">
        <v>431</v>
      </c>
      <c r="M33">
        <v>1906</v>
      </c>
      <c r="N33">
        <v>265</v>
      </c>
      <c r="O33">
        <v>212</v>
      </c>
      <c r="P33">
        <v>0</v>
      </c>
      <c r="Q33">
        <v>120</v>
      </c>
      <c r="R33">
        <v>52</v>
      </c>
      <c r="S33">
        <v>0</v>
      </c>
      <c r="T33">
        <v>34</v>
      </c>
      <c r="U33">
        <v>0</v>
      </c>
      <c r="V33">
        <v>31</v>
      </c>
      <c r="W33">
        <v>3</v>
      </c>
      <c r="X33">
        <v>0</v>
      </c>
      <c r="Y33">
        <v>0</v>
      </c>
      <c r="Z33">
        <v>0</v>
      </c>
      <c r="AA33">
        <v>0</v>
      </c>
      <c r="AB33">
        <v>2657</v>
      </c>
      <c r="AC33">
        <v>2630</v>
      </c>
      <c r="AD33">
        <v>492</v>
      </c>
      <c r="AE33">
        <v>1418</v>
      </c>
      <c r="AF33">
        <v>720</v>
      </c>
      <c r="AG33">
        <v>27</v>
      </c>
    </row>
    <row r="34" spans="1:33" x14ac:dyDescent="0.25">
      <c r="A34" t="s">
        <v>70</v>
      </c>
      <c r="B34">
        <v>11556</v>
      </c>
      <c r="C34" t="s">
        <v>71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 x14ac:dyDescent="0.25">
      <c r="A35" t="s">
        <v>72</v>
      </c>
      <c r="B35">
        <v>11557</v>
      </c>
      <c r="C35" t="s">
        <v>73</v>
      </c>
      <c r="D35">
        <v>1754</v>
      </c>
      <c r="E35">
        <v>407</v>
      </c>
      <c r="F35">
        <v>11</v>
      </c>
      <c r="G35">
        <v>28</v>
      </c>
      <c r="H35">
        <v>86</v>
      </c>
      <c r="I35">
        <v>282</v>
      </c>
      <c r="J35">
        <v>0</v>
      </c>
      <c r="K35">
        <v>997</v>
      </c>
      <c r="L35">
        <v>50</v>
      </c>
      <c r="M35">
        <v>431</v>
      </c>
      <c r="N35">
        <v>48</v>
      </c>
      <c r="O35">
        <v>468</v>
      </c>
      <c r="P35">
        <v>0</v>
      </c>
      <c r="Q35">
        <v>80</v>
      </c>
      <c r="R35">
        <v>23</v>
      </c>
      <c r="S35">
        <v>0</v>
      </c>
      <c r="T35">
        <v>53</v>
      </c>
      <c r="U35">
        <v>4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270</v>
      </c>
      <c r="AC35">
        <v>246</v>
      </c>
      <c r="AD35">
        <v>25</v>
      </c>
      <c r="AE35">
        <v>34</v>
      </c>
      <c r="AF35">
        <v>187</v>
      </c>
      <c r="AG35">
        <v>24</v>
      </c>
    </row>
    <row r="36" spans="1:33" x14ac:dyDescent="0.25">
      <c r="A36" t="s">
        <v>74</v>
      </c>
      <c r="B36">
        <v>11558</v>
      </c>
      <c r="C36" t="s">
        <v>75</v>
      </c>
      <c r="D36">
        <v>1384</v>
      </c>
      <c r="E36">
        <v>284</v>
      </c>
      <c r="F36">
        <v>25</v>
      </c>
      <c r="G36">
        <v>32</v>
      </c>
      <c r="H36">
        <v>159</v>
      </c>
      <c r="I36">
        <v>68</v>
      </c>
      <c r="J36">
        <v>0</v>
      </c>
      <c r="K36">
        <v>248</v>
      </c>
      <c r="L36">
        <v>180</v>
      </c>
      <c r="M36">
        <v>25</v>
      </c>
      <c r="N36">
        <v>26</v>
      </c>
      <c r="O36">
        <v>17</v>
      </c>
      <c r="P36">
        <v>0</v>
      </c>
      <c r="Q36">
        <v>8</v>
      </c>
      <c r="R36">
        <v>0</v>
      </c>
      <c r="S36">
        <v>0</v>
      </c>
      <c r="T36">
        <v>8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844</v>
      </c>
      <c r="AC36">
        <v>844</v>
      </c>
      <c r="AD36">
        <v>139</v>
      </c>
      <c r="AE36">
        <v>303</v>
      </c>
      <c r="AF36">
        <v>402</v>
      </c>
      <c r="AG36">
        <v>0</v>
      </c>
    </row>
    <row r="37" spans="1:33" x14ac:dyDescent="0.25">
      <c r="A37" t="s">
        <v>76</v>
      </c>
      <c r="B37">
        <v>11559</v>
      </c>
      <c r="C37" t="s">
        <v>77</v>
      </c>
      <c r="D37">
        <v>1450</v>
      </c>
      <c r="E37">
        <v>574</v>
      </c>
      <c r="F37">
        <v>69</v>
      </c>
      <c r="G37">
        <v>117</v>
      </c>
      <c r="H37">
        <v>190</v>
      </c>
      <c r="I37">
        <v>198</v>
      </c>
      <c r="J37">
        <v>0</v>
      </c>
      <c r="K37">
        <v>191</v>
      </c>
      <c r="L37">
        <v>64</v>
      </c>
      <c r="M37">
        <v>0</v>
      </c>
      <c r="N37">
        <v>62</v>
      </c>
      <c r="O37">
        <v>65</v>
      </c>
      <c r="P37">
        <v>0</v>
      </c>
      <c r="Q37">
        <v>30</v>
      </c>
      <c r="R37">
        <v>15</v>
      </c>
      <c r="S37">
        <v>0</v>
      </c>
      <c r="T37">
        <v>0</v>
      </c>
      <c r="U37">
        <v>15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655</v>
      </c>
      <c r="AC37">
        <v>553</v>
      </c>
      <c r="AD37">
        <v>164</v>
      </c>
      <c r="AE37">
        <v>253</v>
      </c>
      <c r="AF37">
        <v>136</v>
      </c>
      <c r="AG37">
        <v>102</v>
      </c>
    </row>
    <row r="38" spans="1:33" x14ac:dyDescent="0.25">
      <c r="A38" t="s">
        <v>78</v>
      </c>
      <c r="B38">
        <v>11560</v>
      </c>
      <c r="C38" t="s">
        <v>79</v>
      </c>
      <c r="D38">
        <v>974</v>
      </c>
      <c r="E38">
        <v>346</v>
      </c>
      <c r="F38">
        <v>92</v>
      </c>
      <c r="G38">
        <v>82</v>
      </c>
      <c r="H38">
        <v>118</v>
      </c>
      <c r="I38">
        <v>54</v>
      </c>
      <c r="J38">
        <v>0</v>
      </c>
      <c r="K38">
        <v>109</v>
      </c>
      <c r="L38">
        <v>69</v>
      </c>
      <c r="M38">
        <v>18</v>
      </c>
      <c r="N38">
        <v>14</v>
      </c>
      <c r="O38">
        <v>8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11</v>
      </c>
      <c r="Y38">
        <v>0</v>
      </c>
      <c r="Z38">
        <v>0</v>
      </c>
      <c r="AA38">
        <v>11</v>
      </c>
      <c r="AB38">
        <v>508</v>
      </c>
      <c r="AC38">
        <v>493</v>
      </c>
      <c r="AD38">
        <v>28</v>
      </c>
      <c r="AE38">
        <v>315</v>
      </c>
      <c r="AF38">
        <v>150</v>
      </c>
      <c r="AG38">
        <v>15</v>
      </c>
    </row>
    <row r="39" spans="1:33" x14ac:dyDescent="0.25">
      <c r="A39" t="s">
        <v>80</v>
      </c>
      <c r="B39">
        <v>11561</v>
      </c>
      <c r="C39" t="s">
        <v>81</v>
      </c>
      <c r="D39">
        <v>6445</v>
      </c>
      <c r="E39">
        <v>1166</v>
      </c>
      <c r="F39">
        <v>386</v>
      </c>
      <c r="G39">
        <v>148</v>
      </c>
      <c r="H39">
        <v>195</v>
      </c>
      <c r="I39">
        <v>411</v>
      </c>
      <c r="J39">
        <v>26</v>
      </c>
      <c r="K39">
        <v>867</v>
      </c>
      <c r="L39">
        <v>195</v>
      </c>
      <c r="M39">
        <v>114</v>
      </c>
      <c r="N39">
        <v>445</v>
      </c>
      <c r="O39">
        <v>92</v>
      </c>
      <c r="P39">
        <v>21</v>
      </c>
      <c r="Q39">
        <v>219</v>
      </c>
      <c r="R39">
        <v>14</v>
      </c>
      <c r="S39">
        <v>0</v>
      </c>
      <c r="T39">
        <v>103</v>
      </c>
      <c r="U39">
        <v>94</v>
      </c>
      <c r="V39">
        <v>8</v>
      </c>
      <c r="W39">
        <v>0</v>
      </c>
      <c r="X39">
        <v>7</v>
      </c>
      <c r="Y39">
        <v>7</v>
      </c>
      <c r="Z39">
        <v>0</v>
      </c>
      <c r="AA39">
        <v>0</v>
      </c>
      <c r="AB39">
        <v>4186</v>
      </c>
      <c r="AC39">
        <v>4160</v>
      </c>
      <c r="AD39">
        <v>532</v>
      </c>
      <c r="AE39">
        <v>2147</v>
      </c>
      <c r="AF39">
        <v>1481</v>
      </c>
      <c r="AG39">
        <v>26</v>
      </c>
    </row>
    <row r="40" spans="1:33" x14ac:dyDescent="0.25">
      <c r="A40" t="s">
        <v>82</v>
      </c>
      <c r="B40">
        <v>11563</v>
      </c>
      <c r="C40" t="s">
        <v>83</v>
      </c>
      <c r="D40">
        <v>3413</v>
      </c>
      <c r="E40">
        <v>1289</v>
      </c>
      <c r="F40">
        <v>113</v>
      </c>
      <c r="G40">
        <v>124</v>
      </c>
      <c r="H40">
        <v>416</v>
      </c>
      <c r="I40">
        <v>588</v>
      </c>
      <c r="J40">
        <v>48</v>
      </c>
      <c r="K40">
        <v>706</v>
      </c>
      <c r="L40">
        <v>320</v>
      </c>
      <c r="M40">
        <v>169</v>
      </c>
      <c r="N40">
        <v>108</v>
      </c>
      <c r="O40">
        <v>109</v>
      </c>
      <c r="P40">
        <v>0</v>
      </c>
      <c r="Q40">
        <v>131</v>
      </c>
      <c r="R40">
        <v>0</v>
      </c>
      <c r="S40">
        <v>0</v>
      </c>
      <c r="T40">
        <v>53</v>
      </c>
      <c r="U40">
        <v>8</v>
      </c>
      <c r="V40">
        <v>70</v>
      </c>
      <c r="W40">
        <v>0</v>
      </c>
      <c r="X40">
        <v>0</v>
      </c>
      <c r="Y40">
        <v>0</v>
      </c>
      <c r="Z40">
        <v>0</v>
      </c>
      <c r="AA40">
        <v>0</v>
      </c>
      <c r="AB40">
        <v>1287</v>
      </c>
      <c r="AC40">
        <v>1273</v>
      </c>
      <c r="AD40">
        <v>387</v>
      </c>
      <c r="AE40">
        <v>105</v>
      </c>
      <c r="AF40">
        <v>781</v>
      </c>
      <c r="AG40">
        <v>14</v>
      </c>
    </row>
    <row r="41" spans="1:33" x14ac:dyDescent="0.25">
      <c r="A41" t="s">
        <v>84</v>
      </c>
      <c r="B41">
        <v>11565</v>
      </c>
      <c r="C41" t="s">
        <v>85</v>
      </c>
      <c r="D41">
        <v>797</v>
      </c>
      <c r="E41">
        <v>257</v>
      </c>
      <c r="F41">
        <v>63</v>
      </c>
      <c r="G41">
        <v>24</v>
      </c>
      <c r="H41">
        <v>88</v>
      </c>
      <c r="I41">
        <v>82</v>
      </c>
      <c r="J41">
        <v>0</v>
      </c>
      <c r="K41">
        <v>298</v>
      </c>
      <c r="L41">
        <v>33</v>
      </c>
      <c r="M41">
        <v>165</v>
      </c>
      <c r="N41">
        <v>72</v>
      </c>
      <c r="O41">
        <v>28</v>
      </c>
      <c r="P41">
        <v>0</v>
      </c>
      <c r="Q41">
        <v>23</v>
      </c>
      <c r="R41">
        <v>0</v>
      </c>
      <c r="S41">
        <v>0</v>
      </c>
      <c r="T41">
        <v>0</v>
      </c>
      <c r="U41">
        <v>0</v>
      </c>
      <c r="V41">
        <v>23</v>
      </c>
      <c r="W41">
        <v>0</v>
      </c>
      <c r="X41">
        <v>13</v>
      </c>
      <c r="Y41">
        <v>13</v>
      </c>
      <c r="Z41">
        <v>0</v>
      </c>
      <c r="AA41">
        <v>0</v>
      </c>
      <c r="AB41">
        <v>206</v>
      </c>
      <c r="AC41">
        <v>177</v>
      </c>
      <c r="AD41">
        <v>44</v>
      </c>
      <c r="AE41">
        <v>18</v>
      </c>
      <c r="AF41">
        <v>115</v>
      </c>
      <c r="AG41">
        <v>29</v>
      </c>
    </row>
    <row r="42" spans="1:33" x14ac:dyDescent="0.25">
      <c r="A42" t="s">
        <v>86</v>
      </c>
      <c r="B42">
        <v>11566</v>
      </c>
      <c r="C42" t="s">
        <v>87</v>
      </c>
      <c r="D42">
        <v>3139</v>
      </c>
      <c r="E42">
        <v>1061</v>
      </c>
      <c r="F42">
        <v>131</v>
      </c>
      <c r="G42">
        <v>144</v>
      </c>
      <c r="H42">
        <v>477</v>
      </c>
      <c r="I42">
        <v>309</v>
      </c>
      <c r="J42">
        <v>0</v>
      </c>
      <c r="K42">
        <v>1122</v>
      </c>
      <c r="L42">
        <v>405</v>
      </c>
      <c r="M42">
        <v>354</v>
      </c>
      <c r="N42">
        <v>197</v>
      </c>
      <c r="O42">
        <v>165</v>
      </c>
      <c r="P42">
        <v>1</v>
      </c>
      <c r="Q42">
        <v>35</v>
      </c>
      <c r="R42">
        <v>17</v>
      </c>
      <c r="S42">
        <v>0</v>
      </c>
      <c r="T42">
        <v>18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921</v>
      </c>
      <c r="AC42">
        <v>883</v>
      </c>
      <c r="AD42">
        <v>242</v>
      </c>
      <c r="AE42">
        <v>166</v>
      </c>
      <c r="AF42">
        <v>475</v>
      </c>
      <c r="AG42">
        <v>38</v>
      </c>
    </row>
    <row r="43" spans="1:33" x14ac:dyDescent="0.25">
      <c r="A43" t="s">
        <v>88</v>
      </c>
      <c r="B43">
        <v>11568</v>
      </c>
      <c r="C43" t="s">
        <v>89</v>
      </c>
      <c r="D43">
        <v>967</v>
      </c>
      <c r="E43">
        <v>208</v>
      </c>
      <c r="F43">
        <v>27</v>
      </c>
      <c r="G43">
        <v>20</v>
      </c>
      <c r="H43">
        <v>62</v>
      </c>
      <c r="I43">
        <v>99</v>
      </c>
      <c r="J43">
        <v>0</v>
      </c>
      <c r="K43">
        <v>515</v>
      </c>
      <c r="L43">
        <v>126</v>
      </c>
      <c r="M43">
        <v>327</v>
      </c>
      <c r="N43">
        <v>16</v>
      </c>
      <c r="O43">
        <v>46</v>
      </c>
      <c r="P43">
        <v>0</v>
      </c>
      <c r="Q43">
        <v>46</v>
      </c>
      <c r="R43">
        <v>11</v>
      </c>
      <c r="S43">
        <v>0</v>
      </c>
      <c r="T43">
        <v>20</v>
      </c>
      <c r="U43">
        <v>0</v>
      </c>
      <c r="V43">
        <v>15</v>
      </c>
      <c r="W43">
        <v>0</v>
      </c>
      <c r="X43">
        <v>0</v>
      </c>
      <c r="Y43">
        <v>0</v>
      </c>
      <c r="Z43">
        <v>0</v>
      </c>
      <c r="AA43">
        <v>0</v>
      </c>
      <c r="AB43">
        <v>198</v>
      </c>
      <c r="AC43">
        <v>180</v>
      </c>
      <c r="AD43">
        <v>37</v>
      </c>
      <c r="AE43">
        <v>72</v>
      </c>
      <c r="AF43">
        <v>71</v>
      </c>
      <c r="AG43">
        <v>18</v>
      </c>
    </row>
    <row r="44" spans="1:33" x14ac:dyDescent="0.25">
      <c r="A44" t="s">
        <v>90</v>
      </c>
      <c r="B44">
        <v>11569</v>
      </c>
      <c r="C44" t="s">
        <v>91</v>
      </c>
      <c r="D44">
        <v>79</v>
      </c>
      <c r="E44">
        <v>67</v>
      </c>
      <c r="F44">
        <v>65</v>
      </c>
      <c r="G44">
        <v>0</v>
      </c>
      <c r="H44">
        <v>0</v>
      </c>
      <c r="I44">
        <v>2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12</v>
      </c>
      <c r="AC44">
        <v>12</v>
      </c>
      <c r="AD44">
        <v>0</v>
      </c>
      <c r="AE44">
        <v>12</v>
      </c>
      <c r="AF44">
        <v>0</v>
      </c>
      <c r="AG44">
        <v>0</v>
      </c>
    </row>
    <row r="45" spans="1:33" x14ac:dyDescent="0.25">
      <c r="A45" t="s">
        <v>92</v>
      </c>
      <c r="B45">
        <v>11570</v>
      </c>
      <c r="C45" t="s">
        <v>93</v>
      </c>
      <c r="D45">
        <v>3280</v>
      </c>
      <c r="E45">
        <v>439</v>
      </c>
      <c r="F45">
        <v>134</v>
      </c>
      <c r="G45">
        <v>84</v>
      </c>
      <c r="H45">
        <v>129</v>
      </c>
      <c r="I45">
        <v>92</v>
      </c>
      <c r="J45">
        <v>0</v>
      </c>
      <c r="K45">
        <v>478</v>
      </c>
      <c r="L45">
        <v>122</v>
      </c>
      <c r="M45">
        <v>271</v>
      </c>
      <c r="N45">
        <v>16</v>
      </c>
      <c r="O45">
        <v>69</v>
      </c>
      <c r="P45">
        <v>0</v>
      </c>
      <c r="Q45">
        <v>9</v>
      </c>
      <c r="R45">
        <v>0</v>
      </c>
      <c r="S45">
        <v>0</v>
      </c>
      <c r="T45">
        <v>9</v>
      </c>
      <c r="U45">
        <v>0</v>
      </c>
      <c r="V45">
        <v>0</v>
      </c>
      <c r="W45">
        <v>0</v>
      </c>
      <c r="X45">
        <v>11</v>
      </c>
      <c r="Y45">
        <v>11</v>
      </c>
      <c r="Z45">
        <v>0</v>
      </c>
      <c r="AA45">
        <v>0</v>
      </c>
      <c r="AB45">
        <v>2343</v>
      </c>
      <c r="AC45">
        <v>2302</v>
      </c>
      <c r="AD45">
        <v>1642</v>
      </c>
      <c r="AE45">
        <v>191</v>
      </c>
      <c r="AF45">
        <v>469</v>
      </c>
      <c r="AG45">
        <v>41</v>
      </c>
    </row>
    <row r="46" spans="1:33" x14ac:dyDescent="0.25">
      <c r="A46" t="s">
        <v>94</v>
      </c>
      <c r="B46">
        <v>11572</v>
      </c>
      <c r="C46" t="s">
        <v>95</v>
      </c>
      <c r="D46">
        <v>3237</v>
      </c>
      <c r="E46">
        <v>1620</v>
      </c>
      <c r="F46">
        <v>289</v>
      </c>
      <c r="G46">
        <v>40</v>
      </c>
      <c r="H46">
        <v>502</v>
      </c>
      <c r="I46">
        <v>789</v>
      </c>
      <c r="J46">
        <v>0</v>
      </c>
      <c r="K46">
        <v>607</v>
      </c>
      <c r="L46">
        <v>213</v>
      </c>
      <c r="M46">
        <v>117</v>
      </c>
      <c r="N46">
        <v>141</v>
      </c>
      <c r="O46">
        <v>136</v>
      </c>
      <c r="P46">
        <v>0</v>
      </c>
      <c r="Q46">
        <v>13</v>
      </c>
      <c r="R46">
        <v>0</v>
      </c>
      <c r="S46">
        <v>0</v>
      </c>
      <c r="T46">
        <v>7</v>
      </c>
      <c r="U46">
        <v>6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997</v>
      </c>
      <c r="AC46">
        <v>946</v>
      </c>
      <c r="AD46">
        <v>320</v>
      </c>
      <c r="AE46">
        <v>299</v>
      </c>
      <c r="AF46">
        <v>327</v>
      </c>
      <c r="AG46">
        <v>51</v>
      </c>
    </row>
    <row r="47" spans="1:33" x14ac:dyDescent="0.25">
      <c r="A47" t="s">
        <v>96</v>
      </c>
      <c r="B47">
        <v>11575</v>
      </c>
      <c r="C47" t="s">
        <v>97</v>
      </c>
      <c r="D47">
        <v>5014</v>
      </c>
      <c r="E47">
        <v>11</v>
      </c>
      <c r="F47">
        <v>11</v>
      </c>
      <c r="G47">
        <v>0</v>
      </c>
      <c r="H47">
        <v>0</v>
      </c>
      <c r="I47">
        <v>0</v>
      </c>
      <c r="J47">
        <v>0</v>
      </c>
      <c r="K47">
        <v>81</v>
      </c>
      <c r="L47">
        <v>5</v>
      </c>
      <c r="M47">
        <v>12</v>
      </c>
      <c r="N47">
        <v>53</v>
      </c>
      <c r="O47">
        <v>11</v>
      </c>
      <c r="P47">
        <v>0</v>
      </c>
      <c r="Q47">
        <v>48</v>
      </c>
      <c r="R47">
        <v>3</v>
      </c>
      <c r="S47">
        <v>0</v>
      </c>
      <c r="T47">
        <v>16</v>
      </c>
      <c r="U47">
        <v>0</v>
      </c>
      <c r="V47">
        <v>29</v>
      </c>
      <c r="W47">
        <v>0</v>
      </c>
      <c r="X47">
        <v>0</v>
      </c>
      <c r="Y47">
        <v>0</v>
      </c>
      <c r="Z47">
        <v>0</v>
      </c>
      <c r="AA47">
        <v>0</v>
      </c>
      <c r="AB47">
        <v>4874</v>
      </c>
      <c r="AC47">
        <v>4851</v>
      </c>
      <c r="AD47">
        <v>1849</v>
      </c>
      <c r="AE47">
        <v>2619</v>
      </c>
      <c r="AF47">
        <v>383</v>
      </c>
      <c r="AG47">
        <v>23</v>
      </c>
    </row>
    <row r="48" spans="1:33" x14ac:dyDescent="0.25">
      <c r="A48" t="s">
        <v>98</v>
      </c>
      <c r="B48">
        <v>11576</v>
      </c>
      <c r="C48" t="s">
        <v>99</v>
      </c>
      <c r="D48">
        <v>2740</v>
      </c>
      <c r="E48">
        <v>437</v>
      </c>
      <c r="F48">
        <v>53</v>
      </c>
      <c r="G48">
        <v>59</v>
      </c>
      <c r="H48">
        <v>69</v>
      </c>
      <c r="I48">
        <v>252</v>
      </c>
      <c r="J48">
        <v>4</v>
      </c>
      <c r="K48">
        <v>1973</v>
      </c>
      <c r="L48">
        <v>671</v>
      </c>
      <c r="M48">
        <v>966</v>
      </c>
      <c r="N48">
        <v>63</v>
      </c>
      <c r="O48">
        <v>273</v>
      </c>
      <c r="P48">
        <v>0</v>
      </c>
      <c r="Q48">
        <v>46</v>
      </c>
      <c r="R48">
        <v>20</v>
      </c>
      <c r="S48">
        <v>0</v>
      </c>
      <c r="T48">
        <v>26</v>
      </c>
      <c r="U48">
        <v>0</v>
      </c>
      <c r="V48">
        <v>0</v>
      </c>
      <c r="W48">
        <v>0</v>
      </c>
      <c r="X48">
        <v>3</v>
      </c>
      <c r="Y48">
        <v>3</v>
      </c>
      <c r="Z48">
        <v>0</v>
      </c>
      <c r="AA48">
        <v>0</v>
      </c>
      <c r="AB48">
        <v>281</v>
      </c>
      <c r="AC48">
        <v>249</v>
      </c>
      <c r="AD48">
        <v>16</v>
      </c>
      <c r="AE48">
        <v>59</v>
      </c>
      <c r="AF48">
        <v>174</v>
      </c>
      <c r="AG48">
        <v>32</v>
      </c>
    </row>
    <row r="49" spans="1:33" x14ac:dyDescent="0.25">
      <c r="A49" t="s">
        <v>100</v>
      </c>
      <c r="B49">
        <v>11577</v>
      </c>
      <c r="C49" t="s">
        <v>101</v>
      </c>
      <c r="D49">
        <v>3358</v>
      </c>
      <c r="E49">
        <v>382</v>
      </c>
      <c r="F49">
        <v>33</v>
      </c>
      <c r="G49">
        <v>46</v>
      </c>
      <c r="H49">
        <v>137</v>
      </c>
      <c r="I49">
        <v>166</v>
      </c>
      <c r="J49">
        <v>0</v>
      </c>
      <c r="K49">
        <v>2295</v>
      </c>
      <c r="L49">
        <v>821</v>
      </c>
      <c r="M49">
        <v>1278</v>
      </c>
      <c r="N49">
        <v>66</v>
      </c>
      <c r="O49">
        <v>130</v>
      </c>
      <c r="P49">
        <v>0</v>
      </c>
      <c r="Q49">
        <v>18</v>
      </c>
      <c r="R49">
        <v>0</v>
      </c>
      <c r="S49">
        <v>0</v>
      </c>
      <c r="T49">
        <v>11</v>
      </c>
      <c r="U49">
        <v>0</v>
      </c>
      <c r="V49">
        <v>7</v>
      </c>
      <c r="W49">
        <v>0</v>
      </c>
      <c r="X49">
        <v>0</v>
      </c>
      <c r="Y49">
        <v>0</v>
      </c>
      <c r="Z49">
        <v>0</v>
      </c>
      <c r="AA49">
        <v>0</v>
      </c>
      <c r="AB49">
        <v>663</v>
      </c>
      <c r="AC49">
        <v>657</v>
      </c>
      <c r="AD49">
        <v>37</v>
      </c>
      <c r="AE49">
        <v>282</v>
      </c>
      <c r="AF49">
        <v>338</v>
      </c>
      <c r="AG49">
        <v>6</v>
      </c>
    </row>
    <row r="50" spans="1:33" x14ac:dyDescent="0.25">
      <c r="A50" t="s">
        <v>102</v>
      </c>
      <c r="B50">
        <v>11579</v>
      </c>
      <c r="C50" t="s">
        <v>103</v>
      </c>
      <c r="D50">
        <v>572</v>
      </c>
      <c r="E50">
        <v>242</v>
      </c>
      <c r="F50">
        <v>24</v>
      </c>
      <c r="G50">
        <v>87</v>
      </c>
      <c r="H50">
        <v>8</v>
      </c>
      <c r="I50">
        <v>123</v>
      </c>
      <c r="J50">
        <v>0</v>
      </c>
      <c r="K50">
        <v>39</v>
      </c>
      <c r="L50">
        <v>8</v>
      </c>
      <c r="M50">
        <v>11</v>
      </c>
      <c r="N50">
        <v>0</v>
      </c>
      <c r="O50">
        <v>20</v>
      </c>
      <c r="P50">
        <v>0</v>
      </c>
      <c r="Q50">
        <v>87</v>
      </c>
      <c r="R50">
        <v>0</v>
      </c>
      <c r="S50">
        <v>65</v>
      </c>
      <c r="T50">
        <v>22</v>
      </c>
      <c r="U50">
        <v>0</v>
      </c>
      <c r="V50">
        <v>0</v>
      </c>
      <c r="W50">
        <v>0</v>
      </c>
      <c r="X50">
        <v>10</v>
      </c>
      <c r="Y50">
        <v>10</v>
      </c>
      <c r="Z50">
        <v>0</v>
      </c>
      <c r="AA50">
        <v>0</v>
      </c>
      <c r="AB50">
        <v>194</v>
      </c>
      <c r="AC50">
        <v>194</v>
      </c>
      <c r="AD50">
        <v>7</v>
      </c>
      <c r="AE50">
        <v>32</v>
      </c>
      <c r="AF50">
        <v>155</v>
      </c>
      <c r="AG50">
        <v>0</v>
      </c>
    </row>
    <row r="51" spans="1:33" x14ac:dyDescent="0.25">
      <c r="A51" t="s">
        <v>104</v>
      </c>
      <c r="B51">
        <v>11580</v>
      </c>
      <c r="C51" t="s">
        <v>105</v>
      </c>
      <c r="D51">
        <v>14199</v>
      </c>
      <c r="E51">
        <v>890</v>
      </c>
      <c r="F51">
        <v>136</v>
      </c>
      <c r="G51">
        <v>101</v>
      </c>
      <c r="H51">
        <v>378</v>
      </c>
      <c r="I51">
        <v>275</v>
      </c>
      <c r="J51">
        <v>0</v>
      </c>
      <c r="K51">
        <v>2971</v>
      </c>
      <c r="L51">
        <v>324</v>
      </c>
      <c r="M51">
        <v>1610</v>
      </c>
      <c r="N51">
        <v>1002</v>
      </c>
      <c r="O51">
        <v>35</v>
      </c>
      <c r="P51">
        <v>0</v>
      </c>
      <c r="Q51">
        <v>325</v>
      </c>
      <c r="R51">
        <v>84</v>
      </c>
      <c r="S51">
        <v>0</v>
      </c>
      <c r="T51">
        <v>27</v>
      </c>
      <c r="U51">
        <v>0</v>
      </c>
      <c r="V51">
        <v>214</v>
      </c>
      <c r="W51">
        <v>0</v>
      </c>
      <c r="X51">
        <v>0</v>
      </c>
      <c r="Y51">
        <v>0</v>
      </c>
      <c r="Z51">
        <v>0</v>
      </c>
      <c r="AA51">
        <v>0</v>
      </c>
      <c r="AB51">
        <v>10013</v>
      </c>
      <c r="AC51">
        <v>9949</v>
      </c>
      <c r="AD51">
        <v>5153</v>
      </c>
      <c r="AE51">
        <v>1310</v>
      </c>
      <c r="AF51">
        <v>3486</v>
      </c>
      <c r="AG51">
        <v>64</v>
      </c>
    </row>
    <row r="52" spans="1:33" x14ac:dyDescent="0.25">
      <c r="A52" t="s">
        <v>106</v>
      </c>
      <c r="B52">
        <v>11581</v>
      </c>
      <c r="C52" t="s">
        <v>107</v>
      </c>
      <c r="D52">
        <v>6162</v>
      </c>
      <c r="E52">
        <v>799</v>
      </c>
      <c r="F52">
        <v>62</v>
      </c>
      <c r="G52">
        <v>28</v>
      </c>
      <c r="H52">
        <v>307</v>
      </c>
      <c r="I52">
        <v>388</v>
      </c>
      <c r="J52">
        <v>14</v>
      </c>
      <c r="K52">
        <v>2150</v>
      </c>
      <c r="L52">
        <v>352</v>
      </c>
      <c r="M52">
        <v>816</v>
      </c>
      <c r="N52">
        <v>574</v>
      </c>
      <c r="O52">
        <v>408</v>
      </c>
      <c r="P52">
        <v>0</v>
      </c>
      <c r="Q52">
        <v>374</v>
      </c>
      <c r="R52">
        <v>0</v>
      </c>
      <c r="S52">
        <v>0</v>
      </c>
      <c r="T52">
        <v>246</v>
      </c>
      <c r="U52">
        <v>0</v>
      </c>
      <c r="V52">
        <v>116</v>
      </c>
      <c r="W52">
        <v>12</v>
      </c>
      <c r="X52">
        <v>0</v>
      </c>
      <c r="Y52">
        <v>0</v>
      </c>
      <c r="Z52">
        <v>0</v>
      </c>
      <c r="AA52">
        <v>0</v>
      </c>
      <c r="AB52">
        <v>2839</v>
      </c>
      <c r="AC52">
        <v>2806</v>
      </c>
      <c r="AD52">
        <v>1240</v>
      </c>
      <c r="AE52">
        <v>477</v>
      </c>
      <c r="AF52">
        <v>1089</v>
      </c>
      <c r="AG52">
        <v>33</v>
      </c>
    </row>
    <row r="53" spans="1:33" x14ac:dyDescent="0.25">
      <c r="A53" t="s">
        <v>108</v>
      </c>
      <c r="B53">
        <v>11590</v>
      </c>
      <c r="C53" t="s">
        <v>109</v>
      </c>
      <c r="D53">
        <v>15134</v>
      </c>
      <c r="E53">
        <v>1579</v>
      </c>
      <c r="F53">
        <v>130</v>
      </c>
      <c r="G53">
        <v>149</v>
      </c>
      <c r="H53">
        <v>978</v>
      </c>
      <c r="I53">
        <v>322</v>
      </c>
      <c r="J53">
        <v>0</v>
      </c>
      <c r="K53">
        <v>2891</v>
      </c>
      <c r="L53">
        <v>560</v>
      </c>
      <c r="M53">
        <v>1560</v>
      </c>
      <c r="N53">
        <v>664</v>
      </c>
      <c r="O53">
        <v>107</v>
      </c>
      <c r="P53">
        <v>0</v>
      </c>
      <c r="Q53">
        <v>181</v>
      </c>
      <c r="R53">
        <v>28</v>
      </c>
      <c r="S53">
        <v>0</v>
      </c>
      <c r="T53">
        <v>70</v>
      </c>
      <c r="U53">
        <v>15</v>
      </c>
      <c r="V53">
        <v>58</v>
      </c>
      <c r="W53">
        <v>10</v>
      </c>
      <c r="X53">
        <v>13</v>
      </c>
      <c r="Y53">
        <v>13</v>
      </c>
      <c r="Z53">
        <v>0</v>
      </c>
      <c r="AA53">
        <v>0</v>
      </c>
      <c r="AB53">
        <v>10470</v>
      </c>
      <c r="AC53">
        <v>10435</v>
      </c>
      <c r="AD53">
        <v>3456</v>
      </c>
      <c r="AE53">
        <v>5874</v>
      </c>
      <c r="AF53">
        <v>1105</v>
      </c>
      <c r="AG53">
        <v>35</v>
      </c>
    </row>
    <row r="54" spans="1:33" x14ac:dyDescent="0.25">
      <c r="A54" t="s">
        <v>110</v>
      </c>
      <c r="B54">
        <v>11596</v>
      </c>
      <c r="C54" t="s">
        <v>111</v>
      </c>
      <c r="D54">
        <v>1840</v>
      </c>
      <c r="E54">
        <v>426</v>
      </c>
      <c r="F54">
        <v>92</v>
      </c>
      <c r="G54">
        <v>27</v>
      </c>
      <c r="H54">
        <v>185</v>
      </c>
      <c r="I54">
        <v>115</v>
      </c>
      <c r="J54">
        <v>7</v>
      </c>
      <c r="K54">
        <v>857</v>
      </c>
      <c r="L54">
        <v>348</v>
      </c>
      <c r="M54">
        <v>466</v>
      </c>
      <c r="N54">
        <v>33</v>
      </c>
      <c r="O54">
        <v>10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557</v>
      </c>
      <c r="AC54">
        <v>531</v>
      </c>
      <c r="AD54">
        <v>51</v>
      </c>
      <c r="AE54">
        <v>41</v>
      </c>
      <c r="AF54">
        <v>439</v>
      </c>
      <c r="AG54">
        <v>26</v>
      </c>
    </row>
    <row r="55" spans="1:33" x14ac:dyDescent="0.25">
      <c r="A55" t="s">
        <v>112</v>
      </c>
      <c r="B55">
        <v>11598</v>
      </c>
      <c r="C55" t="s">
        <v>113</v>
      </c>
      <c r="D55">
        <v>1405</v>
      </c>
      <c r="E55">
        <v>401</v>
      </c>
      <c r="F55">
        <v>35</v>
      </c>
      <c r="G55">
        <v>93</v>
      </c>
      <c r="H55">
        <v>26</v>
      </c>
      <c r="I55">
        <v>247</v>
      </c>
      <c r="J55">
        <v>0</v>
      </c>
      <c r="K55">
        <v>510</v>
      </c>
      <c r="L55">
        <v>19</v>
      </c>
      <c r="M55">
        <v>188</v>
      </c>
      <c r="N55">
        <v>119</v>
      </c>
      <c r="O55">
        <v>184</v>
      </c>
      <c r="P55">
        <v>0</v>
      </c>
      <c r="Q55">
        <v>116</v>
      </c>
      <c r="R55">
        <v>0</v>
      </c>
      <c r="S55">
        <v>0</v>
      </c>
      <c r="T55">
        <v>84</v>
      </c>
      <c r="U55">
        <v>1</v>
      </c>
      <c r="V55">
        <v>31</v>
      </c>
      <c r="W55">
        <v>0</v>
      </c>
      <c r="X55">
        <v>0</v>
      </c>
      <c r="Y55">
        <v>0</v>
      </c>
      <c r="Z55">
        <v>0</v>
      </c>
      <c r="AA55">
        <v>0</v>
      </c>
      <c r="AB55">
        <v>378</v>
      </c>
      <c r="AC55">
        <v>368</v>
      </c>
      <c r="AD55">
        <v>94</v>
      </c>
      <c r="AE55">
        <v>129</v>
      </c>
      <c r="AF55">
        <v>145</v>
      </c>
      <c r="AG55">
        <v>10</v>
      </c>
    </row>
    <row r="56" spans="1:33" x14ac:dyDescent="0.25">
      <c r="A56" t="s">
        <v>114</v>
      </c>
      <c r="B56">
        <v>11701</v>
      </c>
      <c r="C56" t="s">
        <v>115</v>
      </c>
      <c r="D56">
        <v>6325</v>
      </c>
      <c r="E56">
        <v>276</v>
      </c>
      <c r="F56">
        <v>102</v>
      </c>
      <c r="G56">
        <v>19</v>
      </c>
      <c r="H56">
        <v>48</v>
      </c>
      <c r="I56">
        <v>107</v>
      </c>
      <c r="J56">
        <v>0</v>
      </c>
      <c r="K56">
        <v>271</v>
      </c>
      <c r="L56">
        <v>161</v>
      </c>
      <c r="M56">
        <v>76</v>
      </c>
      <c r="N56">
        <v>0</v>
      </c>
      <c r="O56">
        <v>34</v>
      </c>
      <c r="P56">
        <v>0</v>
      </c>
      <c r="Q56">
        <v>27</v>
      </c>
      <c r="R56">
        <v>4</v>
      </c>
      <c r="S56">
        <v>0</v>
      </c>
      <c r="T56">
        <v>6</v>
      </c>
      <c r="U56">
        <v>0</v>
      </c>
      <c r="V56">
        <v>0</v>
      </c>
      <c r="W56">
        <v>17</v>
      </c>
      <c r="X56">
        <v>9</v>
      </c>
      <c r="Y56">
        <v>9</v>
      </c>
      <c r="Z56">
        <v>0</v>
      </c>
      <c r="AA56">
        <v>0</v>
      </c>
      <c r="AB56">
        <v>5742</v>
      </c>
      <c r="AC56">
        <v>5742</v>
      </c>
      <c r="AD56">
        <v>2926</v>
      </c>
      <c r="AE56">
        <v>2119</v>
      </c>
      <c r="AF56">
        <v>697</v>
      </c>
      <c r="AG56">
        <v>0</v>
      </c>
    </row>
    <row r="57" spans="1:33" x14ac:dyDescent="0.25">
      <c r="A57" t="s">
        <v>116</v>
      </c>
      <c r="B57">
        <v>11702</v>
      </c>
      <c r="C57" t="s">
        <v>117</v>
      </c>
      <c r="D57">
        <v>1484</v>
      </c>
      <c r="E57">
        <v>371</v>
      </c>
      <c r="F57">
        <v>164</v>
      </c>
      <c r="G57">
        <v>24</v>
      </c>
      <c r="H57">
        <v>54</v>
      </c>
      <c r="I57">
        <v>129</v>
      </c>
      <c r="J57">
        <v>0</v>
      </c>
      <c r="K57">
        <v>456</v>
      </c>
      <c r="L57">
        <v>160</v>
      </c>
      <c r="M57">
        <v>171</v>
      </c>
      <c r="N57">
        <v>118</v>
      </c>
      <c r="O57">
        <v>7</v>
      </c>
      <c r="P57">
        <v>0</v>
      </c>
      <c r="Q57">
        <v>45</v>
      </c>
      <c r="R57">
        <v>0</v>
      </c>
      <c r="S57">
        <v>0</v>
      </c>
      <c r="T57">
        <v>4</v>
      </c>
      <c r="U57">
        <v>41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612</v>
      </c>
      <c r="AC57">
        <v>609</v>
      </c>
      <c r="AD57">
        <v>193</v>
      </c>
      <c r="AE57">
        <v>165</v>
      </c>
      <c r="AF57">
        <v>251</v>
      </c>
      <c r="AG57">
        <v>3</v>
      </c>
    </row>
    <row r="58" spans="1:33" x14ac:dyDescent="0.25">
      <c r="A58" t="s">
        <v>118</v>
      </c>
      <c r="B58">
        <v>11703</v>
      </c>
      <c r="C58" t="s">
        <v>119</v>
      </c>
      <c r="D58">
        <v>1970</v>
      </c>
      <c r="E58">
        <v>496</v>
      </c>
      <c r="F58">
        <v>54</v>
      </c>
      <c r="G58">
        <v>79</v>
      </c>
      <c r="H58">
        <v>142</v>
      </c>
      <c r="I58">
        <v>221</v>
      </c>
      <c r="J58">
        <v>0</v>
      </c>
      <c r="K58">
        <v>463</v>
      </c>
      <c r="L58">
        <v>89</v>
      </c>
      <c r="M58">
        <v>113</v>
      </c>
      <c r="N58">
        <v>127</v>
      </c>
      <c r="O58">
        <v>134</v>
      </c>
      <c r="P58">
        <v>0</v>
      </c>
      <c r="Q58">
        <v>91</v>
      </c>
      <c r="R58">
        <v>30</v>
      </c>
      <c r="S58">
        <v>0</v>
      </c>
      <c r="T58">
        <v>17</v>
      </c>
      <c r="U58">
        <v>0</v>
      </c>
      <c r="V58">
        <v>44</v>
      </c>
      <c r="W58">
        <v>0</v>
      </c>
      <c r="X58">
        <v>9</v>
      </c>
      <c r="Y58">
        <v>9</v>
      </c>
      <c r="Z58">
        <v>0</v>
      </c>
      <c r="AA58">
        <v>0</v>
      </c>
      <c r="AB58">
        <v>911</v>
      </c>
      <c r="AC58">
        <v>873</v>
      </c>
      <c r="AD58">
        <v>279</v>
      </c>
      <c r="AE58">
        <v>103</v>
      </c>
      <c r="AF58">
        <v>491</v>
      </c>
      <c r="AG58">
        <v>38</v>
      </c>
    </row>
    <row r="59" spans="1:33" x14ac:dyDescent="0.25">
      <c r="A59" t="s">
        <v>120</v>
      </c>
      <c r="B59">
        <v>11704</v>
      </c>
      <c r="C59" t="s">
        <v>121</v>
      </c>
      <c r="D59">
        <v>5884</v>
      </c>
      <c r="E59">
        <v>1555</v>
      </c>
      <c r="F59">
        <v>114</v>
      </c>
      <c r="G59">
        <v>197</v>
      </c>
      <c r="H59">
        <v>565</v>
      </c>
      <c r="I59">
        <v>679</v>
      </c>
      <c r="J59">
        <v>0</v>
      </c>
      <c r="K59">
        <v>1385</v>
      </c>
      <c r="L59">
        <v>185</v>
      </c>
      <c r="M59">
        <v>465</v>
      </c>
      <c r="N59">
        <v>170</v>
      </c>
      <c r="O59">
        <v>532</v>
      </c>
      <c r="P59">
        <v>33</v>
      </c>
      <c r="Q59">
        <v>66</v>
      </c>
      <c r="R59">
        <v>0</v>
      </c>
      <c r="S59">
        <v>0</v>
      </c>
      <c r="T59">
        <v>51</v>
      </c>
      <c r="U59">
        <v>8</v>
      </c>
      <c r="V59">
        <v>7</v>
      </c>
      <c r="W59">
        <v>0</v>
      </c>
      <c r="X59">
        <v>0</v>
      </c>
      <c r="Y59">
        <v>0</v>
      </c>
      <c r="Z59">
        <v>0</v>
      </c>
      <c r="AA59">
        <v>0</v>
      </c>
      <c r="AB59">
        <v>2878</v>
      </c>
      <c r="AC59">
        <v>2854</v>
      </c>
      <c r="AD59">
        <v>1217</v>
      </c>
      <c r="AE59">
        <v>836</v>
      </c>
      <c r="AF59">
        <v>801</v>
      </c>
      <c r="AG59">
        <v>24</v>
      </c>
    </row>
    <row r="60" spans="1:33" x14ac:dyDescent="0.25">
      <c r="A60" t="s">
        <v>122</v>
      </c>
      <c r="B60">
        <v>11705</v>
      </c>
      <c r="C60" t="s">
        <v>123</v>
      </c>
      <c r="D60">
        <v>319</v>
      </c>
      <c r="E60">
        <v>127</v>
      </c>
      <c r="F60">
        <v>45</v>
      </c>
      <c r="G60">
        <v>39</v>
      </c>
      <c r="H60">
        <v>37</v>
      </c>
      <c r="I60">
        <v>6</v>
      </c>
      <c r="J60">
        <v>0</v>
      </c>
      <c r="K60">
        <v>110</v>
      </c>
      <c r="L60">
        <v>15</v>
      </c>
      <c r="M60">
        <v>42</v>
      </c>
      <c r="N60">
        <v>27</v>
      </c>
      <c r="O60">
        <v>26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82</v>
      </c>
      <c r="AC60">
        <v>46</v>
      </c>
      <c r="AD60">
        <v>17</v>
      </c>
      <c r="AE60">
        <v>0</v>
      </c>
      <c r="AF60">
        <v>29</v>
      </c>
      <c r="AG60">
        <v>36</v>
      </c>
    </row>
    <row r="61" spans="1:33" x14ac:dyDescent="0.25">
      <c r="A61" t="s">
        <v>124</v>
      </c>
      <c r="B61">
        <v>11706</v>
      </c>
      <c r="C61" t="s">
        <v>125</v>
      </c>
      <c r="D61">
        <v>16389</v>
      </c>
      <c r="E61">
        <v>995</v>
      </c>
      <c r="F61">
        <v>163</v>
      </c>
      <c r="G61">
        <v>116</v>
      </c>
      <c r="H61">
        <v>304</v>
      </c>
      <c r="I61">
        <v>412</v>
      </c>
      <c r="J61">
        <v>0</v>
      </c>
      <c r="K61">
        <v>1488</v>
      </c>
      <c r="L61">
        <v>183</v>
      </c>
      <c r="M61">
        <v>954</v>
      </c>
      <c r="N61">
        <v>226</v>
      </c>
      <c r="O61">
        <v>125</v>
      </c>
      <c r="P61">
        <v>0</v>
      </c>
      <c r="Q61">
        <v>123</v>
      </c>
      <c r="R61">
        <v>0</v>
      </c>
      <c r="S61">
        <v>0</v>
      </c>
      <c r="T61">
        <v>100</v>
      </c>
      <c r="U61">
        <v>0</v>
      </c>
      <c r="V61">
        <v>8</v>
      </c>
      <c r="W61">
        <v>15</v>
      </c>
      <c r="X61">
        <v>10</v>
      </c>
      <c r="Y61">
        <v>0</v>
      </c>
      <c r="Z61">
        <v>0</v>
      </c>
      <c r="AA61">
        <v>10</v>
      </c>
      <c r="AB61">
        <v>13773</v>
      </c>
      <c r="AC61">
        <v>13723</v>
      </c>
      <c r="AD61">
        <v>3803</v>
      </c>
      <c r="AE61">
        <v>6025</v>
      </c>
      <c r="AF61">
        <v>3895</v>
      </c>
      <c r="AG61">
        <v>50</v>
      </c>
    </row>
    <row r="62" spans="1:33" x14ac:dyDescent="0.25">
      <c r="A62" t="s">
        <v>126</v>
      </c>
      <c r="B62">
        <v>11709</v>
      </c>
      <c r="C62" t="s">
        <v>127</v>
      </c>
      <c r="D62">
        <v>457</v>
      </c>
      <c r="E62">
        <v>286</v>
      </c>
      <c r="F62">
        <v>76</v>
      </c>
      <c r="G62">
        <v>48</v>
      </c>
      <c r="H62">
        <v>99</v>
      </c>
      <c r="I62">
        <v>63</v>
      </c>
      <c r="J62">
        <v>0</v>
      </c>
      <c r="K62">
        <v>97</v>
      </c>
      <c r="L62">
        <v>34</v>
      </c>
      <c r="M62">
        <v>19</v>
      </c>
      <c r="N62">
        <v>12</v>
      </c>
      <c r="O62">
        <v>32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74</v>
      </c>
      <c r="AC62">
        <v>34</v>
      </c>
      <c r="AD62">
        <v>0</v>
      </c>
      <c r="AE62">
        <v>0</v>
      </c>
      <c r="AF62">
        <v>34</v>
      </c>
      <c r="AG62">
        <v>40</v>
      </c>
    </row>
    <row r="63" spans="1:33" x14ac:dyDescent="0.25">
      <c r="A63" t="s">
        <v>128</v>
      </c>
      <c r="B63">
        <v>11710</v>
      </c>
      <c r="C63" t="s">
        <v>129</v>
      </c>
      <c r="D63">
        <v>3587</v>
      </c>
      <c r="E63">
        <v>991</v>
      </c>
      <c r="F63">
        <v>233</v>
      </c>
      <c r="G63">
        <v>159</v>
      </c>
      <c r="H63">
        <v>375</v>
      </c>
      <c r="I63">
        <v>224</v>
      </c>
      <c r="J63">
        <v>0</v>
      </c>
      <c r="K63">
        <v>1462</v>
      </c>
      <c r="L63">
        <v>339</v>
      </c>
      <c r="M63">
        <v>741</v>
      </c>
      <c r="N63">
        <v>143</v>
      </c>
      <c r="O63">
        <v>239</v>
      </c>
      <c r="P63">
        <v>0</v>
      </c>
      <c r="Q63">
        <v>16</v>
      </c>
      <c r="R63">
        <v>0</v>
      </c>
      <c r="S63">
        <v>0</v>
      </c>
      <c r="T63">
        <v>16</v>
      </c>
      <c r="U63">
        <v>0</v>
      </c>
      <c r="V63">
        <v>0</v>
      </c>
      <c r="W63">
        <v>0</v>
      </c>
      <c r="X63">
        <v>32</v>
      </c>
      <c r="Y63">
        <v>32</v>
      </c>
      <c r="Z63">
        <v>0</v>
      </c>
      <c r="AA63">
        <v>0</v>
      </c>
      <c r="AB63">
        <v>1086</v>
      </c>
      <c r="AC63">
        <v>1046</v>
      </c>
      <c r="AD63">
        <v>355</v>
      </c>
      <c r="AE63">
        <v>161</v>
      </c>
      <c r="AF63">
        <v>530</v>
      </c>
      <c r="AG63">
        <v>40</v>
      </c>
    </row>
    <row r="64" spans="1:33" x14ac:dyDescent="0.25">
      <c r="A64" t="s">
        <v>130</v>
      </c>
      <c r="B64">
        <v>11713</v>
      </c>
      <c r="C64" t="s">
        <v>131</v>
      </c>
      <c r="D64">
        <v>1206</v>
      </c>
      <c r="E64">
        <v>219</v>
      </c>
      <c r="F64">
        <v>41</v>
      </c>
      <c r="G64">
        <v>89</v>
      </c>
      <c r="H64">
        <v>74</v>
      </c>
      <c r="I64">
        <v>15</v>
      </c>
      <c r="J64">
        <v>0</v>
      </c>
      <c r="K64">
        <v>267</v>
      </c>
      <c r="L64">
        <v>97</v>
      </c>
      <c r="M64">
        <v>70</v>
      </c>
      <c r="N64">
        <v>77</v>
      </c>
      <c r="O64">
        <v>23</v>
      </c>
      <c r="P64">
        <v>0</v>
      </c>
      <c r="Q64">
        <v>7</v>
      </c>
      <c r="R64">
        <v>0</v>
      </c>
      <c r="S64">
        <v>0</v>
      </c>
      <c r="T64">
        <v>7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713</v>
      </c>
      <c r="AC64">
        <v>713</v>
      </c>
      <c r="AD64">
        <v>201</v>
      </c>
      <c r="AE64">
        <v>428</v>
      </c>
      <c r="AF64">
        <v>84</v>
      </c>
      <c r="AG64">
        <v>0</v>
      </c>
    </row>
    <row r="65" spans="1:33" x14ac:dyDescent="0.25">
      <c r="A65" t="s">
        <v>132</v>
      </c>
      <c r="B65">
        <v>11714</v>
      </c>
      <c r="C65" t="s">
        <v>133</v>
      </c>
      <c r="D65">
        <v>3395</v>
      </c>
      <c r="E65">
        <v>1093</v>
      </c>
      <c r="F65">
        <v>72</v>
      </c>
      <c r="G65">
        <v>81</v>
      </c>
      <c r="H65">
        <v>378</v>
      </c>
      <c r="I65">
        <v>562</v>
      </c>
      <c r="J65">
        <v>0</v>
      </c>
      <c r="K65">
        <v>1462</v>
      </c>
      <c r="L65">
        <v>404</v>
      </c>
      <c r="M65">
        <v>854</v>
      </c>
      <c r="N65">
        <v>69</v>
      </c>
      <c r="O65">
        <v>135</v>
      </c>
      <c r="P65">
        <v>0</v>
      </c>
      <c r="Q65">
        <v>73</v>
      </c>
      <c r="R65">
        <v>0</v>
      </c>
      <c r="S65">
        <v>0</v>
      </c>
      <c r="T65">
        <v>73</v>
      </c>
      <c r="U65">
        <v>0</v>
      </c>
      <c r="V65">
        <v>0</v>
      </c>
      <c r="W65">
        <v>0</v>
      </c>
      <c r="X65">
        <v>13</v>
      </c>
      <c r="Y65">
        <v>13</v>
      </c>
      <c r="Z65">
        <v>0</v>
      </c>
      <c r="AA65">
        <v>0</v>
      </c>
      <c r="AB65">
        <v>754</v>
      </c>
      <c r="AC65">
        <v>742</v>
      </c>
      <c r="AD65">
        <v>148</v>
      </c>
      <c r="AE65">
        <v>103</v>
      </c>
      <c r="AF65">
        <v>491</v>
      </c>
      <c r="AG65">
        <v>12</v>
      </c>
    </row>
    <row r="66" spans="1:33" x14ac:dyDescent="0.25">
      <c r="A66" t="s">
        <v>134</v>
      </c>
      <c r="B66">
        <v>11715</v>
      </c>
      <c r="C66" t="s">
        <v>135</v>
      </c>
      <c r="D66">
        <v>255</v>
      </c>
      <c r="E66">
        <v>158</v>
      </c>
      <c r="F66">
        <v>45</v>
      </c>
      <c r="G66">
        <v>36</v>
      </c>
      <c r="H66">
        <v>36</v>
      </c>
      <c r="I66">
        <v>41</v>
      </c>
      <c r="J66">
        <v>0</v>
      </c>
      <c r="K66">
        <v>13</v>
      </c>
      <c r="L66">
        <v>0</v>
      </c>
      <c r="M66">
        <v>0</v>
      </c>
      <c r="N66">
        <v>13</v>
      </c>
      <c r="O66">
        <v>0</v>
      </c>
      <c r="P66">
        <v>0</v>
      </c>
      <c r="Q66">
        <v>9</v>
      </c>
      <c r="R66">
        <v>0</v>
      </c>
      <c r="S66">
        <v>0</v>
      </c>
      <c r="T66">
        <v>9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75</v>
      </c>
      <c r="AC66">
        <v>50</v>
      </c>
      <c r="AD66">
        <v>9</v>
      </c>
      <c r="AE66">
        <v>0</v>
      </c>
      <c r="AF66">
        <v>41</v>
      </c>
      <c r="AG66">
        <v>25</v>
      </c>
    </row>
    <row r="67" spans="1:33" x14ac:dyDescent="0.25">
      <c r="A67" t="s">
        <v>136</v>
      </c>
      <c r="B67">
        <v>11716</v>
      </c>
      <c r="C67" t="s">
        <v>137</v>
      </c>
      <c r="D67">
        <v>640</v>
      </c>
      <c r="E67">
        <v>221</v>
      </c>
      <c r="F67">
        <v>49</v>
      </c>
      <c r="G67">
        <v>11</v>
      </c>
      <c r="H67">
        <v>53</v>
      </c>
      <c r="I67">
        <v>108</v>
      </c>
      <c r="J67">
        <v>0</v>
      </c>
      <c r="K67">
        <v>185</v>
      </c>
      <c r="L67">
        <v>21</v>
      </c>
      <c r="M67">
        <v>117</v>
      </c>
      <c r="N67">
        <v>22</v>
      </c>
      <c r="O67">
        <v>25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234</v>
      </c>
      <c r="AC67">
        <v>211</v>
      </c>
      <c r="AD67">
        <v>111</v>
      </c>
      <c r="AE67">
        <v>22</v>
      </c>
      <c r="AF67">
        <v>78</v>
      </c>
      <c r="AG67">
        <v>23</v>
      </c>
    </row>
    <row r="68" spans="1:33" x14ac:dyDescent="0.25">
      <c r="A68" t="s">
        <v>138</v>
      </c>
      <c r="B68">
        <v>11717</v>
      </c>
      <c r="C68" t="s">
        <v>139</v>
      </c>
      <c r="D68">
        <v>25232</v>
      </c>
      <c r="E68">
        <v>547</v>
      </c>
      <c r="F68">
        <v>100</v>
      </c>
      <c r="G68">
        <v>62</v>
      </c>
      <c r="H68">
        <v>297</v>
      </c>
      <c r="I68">
        <v>88</v>
      </c>
      <c r="J68">
        <v>0</v>
      </c>
      <c r="K68">
        <v>912</v>
      </c>
      <c r="L68">
        <v>161</v>
      </c>
      <c r="M68">
        <v>543</v>
      </c>
      <c r="N68">
        <v>193</v>
      </c>
      <c r="O68">
        <v>15</v>
      </c>
      <c r="P68">
        <v>0</v>
      </c>
      <c r="Q68">
        <v>212</v>
      </c>
      <c r="R68">
        <v>0</v>
      </c>
      <c r="S68">
        <v>0</v>
      </c>
      <c r="T68">
        <v>11</v>
      </c>
      <c r="U68">
        <v>0</v>
      </c>
      <c r="V68">
        <v>118</v>
      </c>
      <c r="W68">
        <v>83</v>
      </c>
      <c r="X68">
        <v>0</v>
      </c>
      <c r="Y68">
        <v>0</v>
      </c>
      <c r="Z68">
        <v>0</v>
      </c>
      <c r="AA68">
        <v>0</v>
      </c>
      <c r="AB68">
        <v>23561</v>
      </c>
      <c r="AC68">
        <v>23444</v>
      </c>
      <c r="AD68">
        <v>5011</v>
      </c>
      <c r="AE68">
        <v>13818</v>
      </c>
      <c r="AF68">
        <v>4615</v>
      </c>
      <c r="AG68">
        <v>117</v>
      </c>
    </row>
    <row r="69" spans="1:33" x14ac:dyDescent="0.25">
      <c r="A69" t="s">
        <v>140</v>
      </c>
      <c r="B69">
        <v>11718</v>
      </c>
      <c r="C69" t="s">
        <v>141</v>
      </c>
      <c r="D69">
        <v>207</v>
      </c>
      <c r="E69">
        <v>29</v>
      </c>
      <c r="F69">
        <v>4</v>
      </c>
      <c r="G69">
        <v>10</v>
      </c>
      <c r="H69">
        <v>9</v>
      </c>
      <c r="I69">
        <v>6</v>
      </c>
      <c r="J69">
        <v>0</v>
      </c>
      <c r="K69">
        <v>105</v>
      </c>
      <c r="L69">
        <v>32</v>
      </c>
      <c r="M69">
        <v>63</v>
      </c>
      <c r="N69">
        <v>0</v>
      </c>
      <c r="O69">
        <v>10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3</v>
      </c>
      <c r="Y69">
        <v>3</v>
      </c>
      <c r="Z69">
        <v>0</v>
      </c>
      <c r="AA69">
        <v>0</v>
      </c>
      <c r="AB69">
        <v>70</v>
      </c>
      <c r="AC69">
        <v>54</v>
      </c>
      <c r="AD69">
        <v>36</v>
      </c>
      <c r="AE69">
        <v>9</v>
      </c>
      <c r="AF69">
        <v>9</v>
      </c>
      <c r="AG69">
        <v>16</v>
      </c>
    </row>
    <row r="70" spans="1:33" x14ac:dyDescent="0.25">
      <c r="A70" t="s">
        <v>142</v>
      </c>
      <c r="B70">
        <v>11719</v>
      </c>
      <c r="C70" t="s">
        <v>143</v>
      </c>
      <c r="D70">
        <v>299</v>
      </c>
      <c r="E70">
        <v>69</v>
      </c>
      <c r="F70">
        <v>9</v>
      </c>
      <c r="G70">
        <v>36</v>
      </c>
      <c r="H70">
        <v>7</v>
      </c>
      <c r="I70">
        <v>17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30</v>
      </c>
      <c r="R70">
        <v>0</v>
      </c>
      <c r="S70">
        <v>0</v>
      </c>
      <c r="T70">
        <v>0</v>
      </c>
      <c r="U70">
        <v>0</v>
      </c>
      <c r="V70">
        <v>30</v>
      </c>
      <c r="W70">
        <v>0</v>
      </c>
      <c r="X70">
        <v>0</v>
      </c>
      <c r="Y70">
        <v>0</v>
      </c>
      <c r="Z70">
        <v>0</v>
      </c>
      <c r="AA70">
        <v>0</v>
      </c>
      <c r="AB70">
        <v>200</v>
      </c>
      <c r="AC70">
        <v>184</v>
      </c>
      <c r="AD70">
        <v>129</v>
      </c>
      <c r="AE70">
        <v>7</v>
      </c>
      <c r="AF70">
        <v>48</v>
      </c>
      <c r="AG70">
        <v>16</v>
      </c>
    </row>
    <row r="71" spans="1:33" x14ac:dyDescent="0.25">
      <c r="A71" t="s">
        <v>144</v>
      </c>
      <c r="B71">
        <v>11720</v>
      </c>
      <c r="C71" t="s">
        <v>145</v>
      </c>
      <c r="D71">
        <v>3552</v>
      </c>
      <c r="E71">
        <v>781</v>
      </c>
      <c r="F71">
        <v>64</v>
      </c>
      <c r="G71">
        <v>182</v>
      </c>
      <c r="H71">
        <v>203</v>
      </c>
      <c r="I71">
        <v>323</v>
      </c>
      <c r="J71">
        <v>9</v>
      </c>
      <c r="K71">
        <v>1347</v>
      </c>
      <c r="L71">
        <v>474</v>
      </c>
      <c r="M71">
        <v>634</v>
      </c>
      <c r="N71">
        <v>175</v>
      </c>
      <c r="O71">
        <v>64</v>
      </c>
      <c r="P71">
        <v>0</v>
      </c>
      <c r="Q71">
        <v>8</v>
      </c>
      <c r="R71">
        <v>8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1416</v>
      </c>
      <c r="AC71">
        <v>1358</v>
      </c>
      <c r="AD71">
        <v>166</v>
      </c>
      <c r="AE71">
        <v>613</v>
      </c>
      <c r="AF71">
        <v>579</v>
      </c>
      <c r="AG71">
        <v>58</v>
      </c>
    </row>
    <row r="72" spans="1:33" x14ac:dyDescent="0.25">
      <c r="A72" t="s">
        <v>146</v>
      </c>
      <c r="B72">
        <v>11721</v>
      </c>
      <c r="C72" t="s">
        <v>147</v>
      </c>
      <c r="D72">
        <v>387</v>
      </c>
      <c r="E72">
        <v>160</v>
      </c>
      <c r="F72">
        <v>96</v>
      </c>
      <c r="G72">
        <v>41</v>
      </c>
      <c r="H72">
        <v>0</v>
      </c>
      <c r="I72">
        <v>23</v>
      </c>
      <c r="J72">
        <v>0</v>
      </c>
      <c r="K72">
        <v>136</v>
      </c>
      <c r="L72">
        <v>88</v>
      </c>
      <c r="M72">
        <v>0</v>
      </c>
      <c r="N72">
        <v>16</v>
      </c>
      <c r="O72">
        <v>32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91</v>
      </c>
      <c r="AC72">
        <v>81</v>
      </c>
      <c r="AD72">
        <v>7</v>
      </c>
      <c r="AE72">
        <v>0</v>
      </c>
      <c r="AF72">
        <v>74</v>
      </c>
      <c r="AG72">
        <v>10</v>
      </c>
    </row>
    <row r="73" spans="1:33" x14ac:dyDescent="0.25">
      <c r="A73" t="s">
        <v>148</v>
      </c>
      <c r="B73">
        <v>11722</v>
      </c>
      <c r="C73" t="s">
        <v>149</v>
      </c>
      <c r="D73">
        <v>13079</v>
      </c>
      <c r="E73">
        <v>365</v>
      </c>
      <c r="F73">
        <v>55</v>
      </c>
      <c r="G73">
        <v>54</v>
      </c>
      <c r="H73">
        <v>62</v>
      </c>
      <c r="I73">
        <v>194</v>
      </c>
      <c r="J73">
        <v>0</v>
      </c>
      <c r="K73">
        <v>728</v>
      </c>
      <c r="L73">
        <v>159</v>
      </c>
      <c r="M73">
        <v>476</v>
      </c>
      <c r="N73">
        <v>88</v>
      </c>
      <c r="O73">
        <v>5</v>
      </c>
      <c r="P73">
        <v>0</v>
      </c>
      <c r="Q73">
        <v>285</v>
      </c>
      <c r="R73">
        <v>0</v>
      </c>
      <c r="S73">
        <v>26</v>
      </c>
      <c r="T73">
        <v>0</v>
      </c>
      <c r="U73">
        <v>0</v>
      </c>
      <c r="V73">
        <v>254</v>
      </c>
      <c r="W73">
        <v>5</v>
      </c>
      <c r="X73">
        <v>26</v>
      </c>
      <c r="Y73">
        <v>0</v>
      </c>
      <c r="Z73">
        <v>26</v>
      </c>
      <c r="AA73">
        <v>0</v>
      </c>
      <c r="AB73">
        <v>11675</v>
      </c>
      <c r="AC73">
        <v>11634</v>
      </c>
      <c r="AD73">
        <v>1843</v>
      </c>
      <c r="AE73">
        <v>8182</v>
      </c>
      <c r="AF73">
        <v>1609</v>
      </c>
      <c r="AG73">
        <v>41</v>
      </c>
    </row>
    <row r="74" spans="1:33" x14ac:dyDescent="0.25">
      <c r="A74" t="s">
        <v>150</v>
      </c>
      <c r="B74">
        <v>11724</v>
      </c>
      <c r="C74" t="s">
        <v>151</v>
      </c>
      <c r="D74">
        <v>326</v>
      </c>
      <c r="E74">
        <v>187</v>
      </c>
      <c r="F74">
        <v>117</v>
      </c>
      <c r="G74">
        <v>32</v>
      </c>
      <c r="H74">
        <v>6</v>
      </c>
      <c r="I74">
        <v>32</v>
      </c>
      <c r="J74">
        <v>0</v>
      </c>
      <c r="K74">
        <v>96</v>
      </c>
      <c r="L74">
        <v>63</v>
      </c>
      <c r="M74">
        <v>18</v>
      </c>
      <c r="N74">
        <v>0</v>
      </c>
      <c r="O74">
        <v>15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43</v>
      </c>
      <c r="AC74">
        <v>14</v>
      </c>
      <c r="AD74">
        <v>0</v>
      </c>
      <c r="AE74">
        <v>0</v>
      </c>
      <c r="AF74">
        <v>14</v>
      </c>
      <c r="AG74">
        <v>29</v>
      </c>
    </row>
    <row r="75" spans="1:33" x14ac:dyDescent="0.25">
      <c r="A75" t="s">
        <v>152</v>
      </c>
      <c r="B75">
        <v>11725</v>
      </c>
      <c r="C75" t="s">
        <v>153</v>
      </c>
      <c r="D75">
        <v>2809</v>
      </c>
      <c r="E75">
        <v>1031</v>
      </c>
      <c r="F75">
        <v>160</v>
      </c>
      <c r="G75">
        <v>127</v>
      </c>
      <c r="H75">
        <v>364</v>
      </c>
      <c r="I75">
        <v>380</v>
      </c>
      <c r="J75">
        <v>0</v>
      </c>
      <c r="K75">
        <v>1215</v>
      </c>
      <c r="L75">
        <v>617</v>
      </c>
      <c r="M75">
        <v>284</v>
      </c>
      <c r="N75">
        <v>131</v>
      </c>
      <c r="O75">
        <v>183</v>
      </c>
      <c r="P75">
        <v>0</v>
      </c>
      <c r="Q75">
        <v>76</v>
      </c>
      <c r="R75">
        <v>16</v>
      </c>
      <c r="S75">
        <v>0</v>
      </c>
      <c r="T75">
        <v>45</v>
      </c>
      <c r="U75">
        <v>15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487</v>
      </c>
      <c r="AC75">
        <v>478</v>
      </c>
      <c r="AD75">
        <v>94</v>
      </c>
      <c r="AE75">
        <v>75</v>
      </c>
      <c r="AF75">
        <v>309</v>
      </c>
      <c r="AG75">
        <v>9</v>
      </c>
    </row>
    <row r="76" spans="1:33" x14ac:dyDescent="0.25">
      <c r="A76" t="s">
        <v>154</v>
      </c>
      <c r="B76">
        <v>11726</v>
      </c>
      <c r="C76" t="s">
        <v>155</v>
      </c>
      <c r="D76">
        <v>7976</v>
      </c>
      <c r="E76">
        <v>1371</v>
      </c>
      <c r="F76">
        <v>95</v>
      </c>
      <c r="G76">
        <v>25</v>
      </c>
      <c r="H76">
        <v>116</v>
      </c>
      <c r="I76">
        <v>1135</v>
      </c>
      <c r="J76">
        <v>0</v>
      </c>
      <c r="K76">
        <v>505</v>
      </c>
      <c r="L76">
        <v>132</v>
      </c>
      <c r="M76">
        <v>115</v>
      </c>
      <c r="N76">
        <v>243</v>
      </c>
      <c r="O76">
        <v>15</v>
      </c>
      <c r="P76">
        <v>0</v>
      </c>
      <c r="Q76">
        <v>10</v>
      </c>
      <c r="R76">
        <v>0</v>
      </c>
      <c r="S76">
        <v>0</v>
      </c>
      <c r="T76">
        <v>10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6090</v>
      </c>
      <c r="AC76">
        <v>6045</v>
      </c>
      <c r="AD76">
        <v>2637</v>
      </c>
      <c r="AE76">
        <v>2693</v>
      </c>
      <c r="AF76">
        <v>715</v>
      </c>
      <c r="AG76">
        <v>45</v>
      </c>
    </row>
    <row r="77" spans="1:33" x14ac:dyDescent="0.25">
      <c r="A77" t="s">
        <v>156</v>
      </c>
      <c r="B77">
        <v>11727</v>
      </c>
      <c r="C77" t="s">
        <v>157</v>
      </c>
      <c r="D77">
        <v>5764</v>
      </c>
      <c r="E77">
        <v>949</v>
      </c>
      <c r="F77">
        <v>132</v>
      </c>
      <c r="G77">
        <v>114</v>
      </c>
      <c r="H77">
        <v>228</v>
      </c>
      <c r="I77">
        <v>475</v>
      </c>
      <c r="J77">
        <v>0</v>
      </c>
      <c r="K77">
        <v>1686</v>
      </c>
      <c r="L77">
        <v>587</v>
      </c>
      <c r="M77">
        <v>912</v>
      </c>
      <c r="N77">
        <v>124</v>
      </c>
      <c r="O77">
        <v>63</v>
      </c>
      <c r="P77">
        <v>0</v>
      </c>
      <c r="Q77">
        <v>239</v>
      </c>
      <c r="R77">
        <v>183</v>
      </c>
      <c r="S77">
        <v>0</v>
      </c>
      <c r="T77">
        <v>39</v>
      </c>
      <c r="U77">
        <v>0</v>
      </c>
      <c r="V77">
        <v>17</v>
      </c>
      <c r="W77">
        <v>0</v>
      </c>
      <c r="X77">
        <v>10</v>
      </c>
      <c r="Y77">
        <v>10</v>
      </c>
      <c r="Z77">
        <v>0</v>
      </c>
      <c r="AA77">
        <v>0</v>
      </c>
      <c r="AB77">
        <v>2880</v>
      </c>
      <c r="AC77">
        <v>2836</v>
      </c>
      <c r="AD77">
        <v>1691</v>
      </c>
      <c r="AE77">
        <v>429</v>
      </c>
      <c r="AF77">
        <v>716</v>
      </c>
      <c r="AG77">
        <v>44</v>
      </c>
    </row>
    <row r="78" spans="1:33" x14ac:dyDescent="0.25">
      <c r="A78" t="s">
        <v>158</v>
      </c>
      <c r="B78">
        <v>11729</v>
      </c>
      <c r="C78" t="s">
        <v>159</v>
      </c>
      <c r="D78">
        <v>4122</v>
      </c>
      <c r="E78">
        <v>890</v>
      </c>
      <c r="F78">
        <v>113</v>
      </c>
      <c r="G78">
        <v>47</v>
      </c>
      <c r="H78">
        <v>525</v>
      </c>
      <c r="I78">
        <v>205</v>
      </c>
      <c r="J78">
        <v>0</v>
      </c>
      <c r="K78">
        <v>1560</v>
      </c>
      <c r="L78">
        <v>207</v>
      </c>
      <c r="M78">
        <v>1132</v>
      </c>
      <c r="N78">
        <v>180</v>
      </c>
      <c r="O78">
        <v>41</v>
      </c>
      <c r="P78">
        <v>0</v>
      </c>
      <c r="Q78">
        <v>52</v>
      </c>
      <c r="R78">
        <v>0</v>
      </c>
      <c r="S78">
        <v>0</v>
      </c>
      <c r="T78">
        <v>20</v>
      </c>
      <c r="U78">
        <v>0</v>
      </c>
      <c r="V78">
        <v>32</v>
      </c>
      <c r="W78">
        <v>0</v>
      </c>
      <c r="X78">
        <v>0</v>
      </c>
      <c r="Y78">
        <v>0</v>
      </c>
      <c r="Z78">
        <v>0</v>
      </c>
      <c r="AA78">
        <v>0</v>
      </c>
      <c r="AB78">
        <v>1620</v>
      </c>
      <c r="AC78">
        <v>1620</v>
      </c>
      <c r="AD78">
        <v>1029</v>
      </c>
      <c r="AE78">
        <v>114</v>
      </c>
      <c r="AF78">
        <v>477</v>
      </c>
      <c r="AG78">
        <v>0</v>
      </c>
    </row>
    <row r="79" spans="1:33" x14ac:dyDescent="0.25">
      <c r="A79" t="s">
        <v>160</v>
      </c>
      <c r="B79">
        <v>11730</v>
      </c>
      <c r="C79" t="s">
        <v>161</v>
      </c>
      <c r="D79">
        <v>431</v>
      </c>
      <c r="E79">
        <v>277</v>
      </c>
      <c r="F79">
        <v>76</v>
      </c>
      <c r="G79">
        <v>35</v>
      </c>
      <c r="H79">
        <v>130</v>
      </c>
      <c r="I79">
        <v>36</v>
      </c>
      <c r="J79">
        <v>0</v>
      </c>
      <c r="K79">
        <v>55</v>
      </c>
      <c r="L79">
        <v>13</v>
      </c>
      <c r="M79">
        <v>17</v>
      </c>
      <c r="N79">
        <v>13</v>
      </c>
      <c r="O79">
        <v>12</v>
      </c>
      <c r="P79">
        <v>0</v>
      </c>
      <c r="Q79">
        <v>13</v>
      </c>
      <c r="R79">
        <v>0</v>
      </c>
      <c r="S79">
        <v>0</v>
      </c>
      <c r="T79">
        <v>13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86</v>
      </c>
      <c r="AC79">
        <v>86</v>
      </c>
      <c r="AD79">
        <v>10</v>
      </c>
      <c r="AE79">
        <v>0</v>
      </c>
      <c r="AF79">
        <v>76</v>
      </c>
      <c r="AG79">
        <v>0</v>
      </c>
    </row>
    <row r="80" spans="1:33" x14ac:dyDescent="0.25">
      <c r="A80" t="s">
        <v>162</v>
      </c>
      <c r="B80">
        <v>11731</v>
      </c>
      <c r="C80" t="s">
        <v>163</v>
      </c>
      <c r="D80">
        <v>2204</v>
      </c>
      <c r="E80">
        <v>834</v>
      </c>
      <c r="F80">
        <v>209</v>
      </c>
      <c r="G80">
        <v>127</v>
      </c>
      <c r="H80">
        <v>250</v>
      </c>
      <c r="I80">
        <v>248</v>
      </c>
      <c r="J80">
        <v>0</v>
      </c>
      <c r="K80">
        <v>607</v>
      </c>
      <c r="L80">
        <v>332</v>
      </c>
      <c r="M80">
        <v>162</v>
      </c>
      <c r="N80">
        <v>42</v>
      </c>
      <c r="O80">
        <v>71</v>
      </c>
      <c r="P80">
        <v>0</v>
      </c>
      <c r="Q80">
        <v>26</v>
      </c>
      <c r="R80">
        <v>0</v>
      </c>
      <c r="S80">
        <v>0</v>
      </c>
      <c r="T80">
        <v>15</v>
      </c>
      <c r="U80">
        <v>0</v>
      </c>
      <c r="V80">
        <v>11</v>
      </c>
      <c r="W80">
        <v>0</v>
      </c>
      <c r="X80">
        <v>0</v>
      </c>
      <c r="Y80">
        <v>0</v>
      </c>
      <c r="Z80">
        <v>0</v>
      </c>
      <c r="AA80">
        <v>0</v>
      </c>
      <c r="AB80">
        <v>737</v>
      </c>
      <c r="AC80">
        <v>711</v>
      </c>
      <c r="AD80">
        <v>63</v>
      </c>
      <c r="AE80">
        <v>168</v>
      </c>
      <c r="AF80">
        <v>480</v>
      </c>
      <c r="AG80">
        <v>26</v>
      </c>
    </row>
    <row r="81" spans="1:33" x14ac:dyDescent="0.25">
      <c r="A81" t="s">
        <v>164</v>
      </c>
      <c r="B81">
        <v>11732</v>
      </c>
      <c r="C81" t="s">
        <v>165</v>
      </c>
      <c r="D81">
        <v>408</v>
      </c>
      <c r="E81">
        <v>150</v>
      </c>
      <c r="F81">
        <v>37</v>
      </c>
      <c r="G81">
        <v>14</v>
      </c>
      <c r="H81">
        <v>78</v>
      </c>
      <c r="I81">
        <v>21</v>
      </c>
      <c r="J81">
        <v>0</v>
      </c>
      <c r="K81">
        <v>168</v>
      </c>
      <c r="L81">
        <v>11</v>
      </c>
      <c r="M81">
        <v>92</v>
      </c>
      <c r="N81">
        <v>35</v>
      </c>
      <c r="O81">
        <v>30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90</v>
      </c>
      <c r="AC81">
        <v>90</v>
      </c>
      <c r="AD81">
        <v>6</v>
      </c>
      <c r="AE81">
        <v>0</v>
      </c>
      <c r="AF81">
        <v>84</v>
      </c>
      <c r="AG81">
        <v>0</v>
      </c>
    </row>
    <row r="82" spans="1:33" x14ac:dyDescent="0.25">
      <c r="A82" t="s">
        <v>166</v>
      </c>
      <c r="B82">
        <v>11733</v>
      </c>
      <c r="C82" t="s">
        <v>167</v>
      </c>
      <c r="D82">
        <v>2376</v>
      </c>
      <c r="E82">
        <v>619</v>
      </c>
      <c r="F82">
        <v>100</v>
      </c>
      <c r="G82">
        <v>77</v>
      </c>
      <c r="H82">
        <v>180</v>
      </c>
      <c r="I82">
        <v>262</v>
      </c>
      <c r="J82">
        <v>0</v>
      </c>
      <c r="K82">
        <v>1467</v>
      </c>
      <c r="L82">
        <v>837</v>
      </c>
      <c r="M82">
        <v>463</v>
      </c>
      <c r="N82">
        <v>58</v>
      </c>
      <c r="O82">
        <v>106</v>
      </c>
      <c r="P82">
        <v>3</v>
      </c>
      <c r="Q82">
        <v>35</v>
      </c>
      <c r="R82">
        <v>11</v>
      </c>
      <c r="S82">
        <v>0</v>
      </c>
      <c r="T82">
        <v>24</v>
      </c>
      <c r="U82">
        <v>0</v>
      </c>
      <c r="V82">
        <v>0</v>
      </c>
      <c r="W82">
        <v>0</v>
      </c>
      <c r="X82">
        <v>16</v>
      </c>
      <c r="Y82">
        <v>16</v>
      </c>
      <c r="Z82">
        <v>0</v>
      </c>
      <c r="AA82">
        <v>0</v>
      </c>
      <c r="AB82">
        <v>239</v>
      </c>
      <c r="AC82">
        <v>203</v>
      </c>
      <c r="AD82">
        <v>116</v>
      </c>
      <c r="AE82">
        <v>46</v>
      </c>
      <c r="AF82">
        <v>41</v>
      </c>
      <c r="AG82">
        <v>36</v>
      </c>
    </row>
    <row r="83" spans="1:33" x14ac:dyDescent="0.25">
      <c r="A83" t="s">
        <v>168</v>
      </c>
      <c r="B83">
        <v>11735</v>
      </c>
      <c r="C83" t="s">
        <v>169</v>
      </c>
      <c r="D83">
        <v>5329</v>
      </c>
      <c r="E83">
        <v>1014</v>
      </c>
      <c r="F83">
        <v>118</v>
      </c>
      <c r="G83">
        <v>159</v>
      </c>
      <c r="H83">
        <v>386</v>
      </c>
      <c r="I83">
        <v>351</v>
      </c>
      <c r="J83">
        <v>0</v>
      </c>
      <c r="K83">
        <v>1511</v>
      </c>
      <c r="L83">
        <v>352</v>
      </c>
      <c r="M83">
        <v>699</v>
      </c>
      <c r="N83">
        <v>365</v>
      </c>
      <c r="O83">
        <v>54</v>
      </c>
      <c r="P83">
        <v>41</v>
      </c>
      <c r="Q83">
        <v>74</v>
      </c>
      <c r="R83">
        <v>23</v>
      </c>
      <c r="S83">
        <v>0</v>
      </c>
      <c r="T83">
        <v>40</v>
      </c>
      <c r="U83">
        <v>0</v>
      </c>
      <c r="V83">
        <v>11</v>
      </c>
      <c r="W83">
        <v>0</v>
      </c>
      <c r="X83">
        <v>0</v>
      </c>
      <c r="Y83">
        <v>0</v>
      </c>
      <c r="Z83">
        <v>0</v>
      </c>
      <c r="AA83">
        <v>0</v>
      </c>
      <c r="AB83">
        <v>2730</v>
      </c>
      <c r="AC83">
        <v>2713</v>
      </c>
      <c r="AD83">
        <v>379</v>
      </c>
      <c r="AE83">
        <v>1213</v>
      </c>
      <c r="AF83">
        <v>1121</v>
      </c>
      <c r="AG83">
        <v>17</v>
      </c>
    </row>
    <row r="84" spans="1:33" x14ac:dyDescent="0.25">
      <c r="A84" t="s">
        <v>170</v>
      </c>
      <c r="B84">
        <v>11738</v>
      </c>
      <c r="C84" t="s">
        <v>171</v>
      </c>
      <c r="D84">
        <v>2140</v>
      </c>
      <c r="E84">
        <v>705</v>
      </c>
      <c r="F84">
        <v>73</v>
      </c>
      <c r="G84">
        <v>39</v>
      </c>
      <c r="H84">
        <v>416</v>
      </c>
      <c r="I84">
        <v>177</v>
      </c>
      <c r="J84">
        <v>0</v>
      </c>
      <c r="K84">
        <v>454</v>
      </c>
      <c r="L84">
        <v>63</v>
      </c>
      <c r="M84">
        <v>366</v>
      </c>
      <c r="N84">
        <v>18</v>
      </c>
      <c r="O84">
        <v>7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981</v>
      </c>
      <c r="AC84">
        <v>973</v>
      </c>
      <c r="AD84">
        <v>110</v>
      </c>
      <c r="AE84">
        <v>494</v>
      </c>
      <c r="AF84">
        <v>369</v>
      </c>
      <c r="AG84">
        <v>8</v>
      </c>
    </row>
    <row r="85" spans="1:33" x14ac:dyDescent="0.25">
      <c r="A85" t="s">
        <v>172</v>
      </c>
      <c r="B85">
        <v>11739</v>
      </c>
      <c r="C85" t="s">
        <v>173</v>
      </c>
      <c r="D85">
        <v>102</v>
      </c>
      <c r="E85">
        <v>50</v>
      </c>
      <c r="F85">
        <v>12</v>
      </c>
      <c r="G85">
        <v>24</v>
      </c>
      <c r="H85">
        <v>0</v>
      </c>
      <c r="I85">
        <v>14</v>
      </c>
      <c r="J85">
        <v>0</v>
      </c>
      <c r="K85">
        <v>22</v>
      </c>
      <c r="L85">
        <v>0</v>
      </c>
      <c r="M85">
        <v>10</v>
      </c>
      <c r="N85">
        <v>12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30</v>
      </c>
      <c r="AC85">
        <v>30</v>
      </c>
      <c r="AD85">
        <v>0</v>
      </c>
      <c r="AE85">
        <v>0</v>
      </c>
      <c r="AF85">
        <v>30</v>
      </c>
      <c r="AG85">
        <v>0</v>
      </c>
    </row>
    <row r="86" spans="1:33" x14ac:dyDescent="0.25">
      <c r="A86" t="s">
        <v>174</v>
      </c>
      <c r="B86">
        <v>11740</v>
      </c>
      <c r="C86" t="s">
        <v>175</v>
      </c>
      <c r="D86">
        <v>1261</v>
      </c>
      <c r="E86">
        <v>302</v>
      </c>
      <c r="F86">
        <v>78</v>
      </c>
      <c r="G86">
        <v>26</v>
      </c>
      <c r="H86">
        <v>104</v>
      </c>
      <c r="I86">
        <v>94</v>
      </c>
      <c r="J86">
        <v>0</v>
      </c>
      <c r="K86">
        <v>376</v>
      </c>
      <c r="L86">
        <v>71</v>
      </c>
      <c r="M86">
        <v>265</v>
      </c>
      <c r="N86">
        <v>32</v>
      </c>
      <c r="O86">
        <v>8</v>
      </c>
      <c r="P86">
        <v>0</v>
      </c>
      <c r="Q86">
        <v>92</v>
      </c>
      <c r="R86">
        <v>30</v>
      </c>
      <c r="S86">
        <v>0</v>
      </c>
      <c r="T86">
        <v>22</v>
      </c>
      <c r="U86">
        <v>0</v>
      </c>
      <c r="V86">
        <v>40</v>
      </c>
      <c r="W86">
        <v>0</v>
      </c>
      <c r="X86">
        <v>0</v>
      </c>
      <c r="Y86">
        <v>0</v>
      </c>
      <c r="Z86">
        <v>0</v>
      </c>
      <c r="AA86">
        <v>0</v>
      </c>
      <c r="AB86">
        <v>491</v>
      </c>
      <c r="AC86">
        <v>463</v>
      </c>
      <c r="AD86">
        <v>248</v>
      </c>
      <c r="AE86">
        <v>102</v>
      </c>
      <c r="AF86">
        <v>113</v>
      </c>
      <c r="AG86">
        <v>28</v>
      </c>
    </row>
    <row r="87" spans="1:33" x14ac:dyDescent="0.25">
      <c r="A87" t="s">
        <v>176</v>
      </c>
      <c r="B87">
        <v>11741</v>
      </c>
      <c r="C87" t="s">
        <v>177</v>
      </c>
      <c r="D87">
        <v>1894</v>
      </c>
      <c r="E87">
        <v>531</v>
      </c>
      <c r="F87">
        <v>75</v>
      </c>
      <c r="G87">
        <v>90</v>
      </c>
      <c r="H87">
        <v>177</v>
      </c>
      <c r="I87">
        <v>189</v>
      </c>
      <c r="J87">
        <v>0</v>
      </c>
      <c r="K87">
        <v>807</v>
      </c>
      <c r="L87">
        <v>161</v>
      </c>
      <c r="M87">
        <v>307</v>
      </c>
      <c r="N87">
        <v>158</v>
      </c>
      <c r="O87">
        <v>181</v>
      </c>
      <c r="P87">
        <v>0</v>
      </c>
      <c r="Q87">
        <v>42</v>
      </c>
      <c r="R87">
        <v>0</v>
      </c>
      <c r="S87">
        <v>0</v>
      </c>
      <c r="T87">
        <v>19</v>
      </c>
      <c r="U87">
        <v>0</v>
      </c>
      <c r="V87">
        <v>23</v>
      </c>
      <c r="W87">
        <v>0</v>
      </c>
      <c r="X87">
        <v>0</v>
      </c>
      <c r="Y87">
        <v>0</v>
      </c>
      <c r="Z87">
        <v>0</v>
      </c>
      <c r="AA87">
        <v>0</v>
      </c>
      <c r="AB87">
        <v>514</v>
      </c>
      <c r="AC87">
        <v>474</v>
      </c>
      <c r="AD87">
        <v>213</v>
      </c>
      <c r="AE87">
        <v>51</v>
      </c>
      <c r="AF87">
        <v>210</v>
      </c>
      <c r="AG87">
        <v>40</v>
      </c>
    </row>
    <row r="88" spans="1:33" x14ac:dyDescent="0.25">
      <c r="A88" t="s">
        <v>178</v>
      </c>
      <c r="B88">
        <v>11742</v>
      </c>
      <c r="C88" t="s">
        <v>179</v>
      </c>
      <c r="D88">
        <v>1239</v>
      </c>
      <c r="E88">
        <v>423</v>
      </c>
      <c r="F88">
        <v>33</v>
      </c>
      <c r="G88">
        <v>60</v>
      </c>
      <c r="H88">
        <v>143</v>
      </c>
      <c r="I88">
        <v>187</v>
      </c>
      <c r="J88">
        <v>0</v>
      </c>
      <c r="K88">
        <v>294</v>
      </c>
      <c r="L88">
        <v>136</v>
      </c>
      <c r="M88">
        <v>88</v>
      </c>
      <c r="N88">
        <v>33</v>
      </c>
      <c r="O88">
        <v>37</v>
      </c>
      <c r="P88">
        <v>0</v>
      </c>
      <c r="Q88">
        <v>35</v>
      </c>
      <c r="R88">
        <v>0</v>
      </c>
      <c r="S88">
        <v>0</v>
      </c>
      <c r="T88">
        <v>26</v>
      </c>
      <c r="U88">
        <v>0</v>
      </c>
      <c r="V88">
        <v>9</v>
      </c>
      <c r="W88">
        <v>0</v>
      </c>
      <c r="X88">
        <v>0</v>
      </c>
      <c r="Y88">
        <v>0</v>
      </c>
      <c r="Z88">
        <v>0</v>
      </c>
      <c r="AA88">
        <v>0</v>
      </c>
      <c r="AB88">
        <v>487</v>
      </c>
      <c r="AC88">
        <v>470</v>
      </c>
      <c r="AD88">
        <v>103</v>
      </c>
      <c r="AE88">
        <v>153</v>
      </c>
      <c r="AF88">
        <v>214</v>
      </c>
      <c r="AG88">
        <v>17</v>
      </c>
    </row>
    <row r="89" spans="1:33" x14ac:dyDescent="0.25">
      <c r="A89" t="s">
        <v>180</v>
      </c>
      <c r="B89">
        <v>11743</v>
      </c>
      <c r="C89" t="s">
        <v>181</v>
      </c>
      <c r="D89">
        <v>5223</v>
      </c>
      <c r="E89">
        <v>1576</v>
      </c>
      <c r="F89">
        <v>415</v>
      </c>
      <c r="G89">
        <v>256</v>
      </c>
      <c r="H89">
        <v>519</v>
      </c>
      <c r="I89">
        <v>386</v>
      </c>
      <c r="J89">
        <v>0</v>
      </c>
      <c r="K89">
        <v>1171</v>
      </c>
      <c r="L89">
        <v>337</v>
      </c>
      <c r="M89">
        <v>563</v>
      </c>
      <c r="N89">
        <v>64</v>
      </c>
      <c r="O89">
        <v>207</v>
      </c>
      <c r="P89">
        <v>0</v>
      </c>
      <c r="Q89">
        <v>22</v>
      </c>
      <c r="R89">
        <v>0</v>
      </c>
      <c r="S89">
        <v>0</v>
      </c>
      <c r="T89">
        <v>17</v>
      </c>
      <c r="U89">
        <v>0</v>
      </c>
      <c r="V89">
        <v>5</v>
      </c>
      <c r="W89">
        <v>0</v>
      </c>
      <c r="X89">
        <v>19</v>
      </c>
      <c r="Y89">
        <v>19</v>
      </c>
      <c r="Z89">
        <v>0</v>
      </c>
      <c r="AA89">
        <v>0</v>
      </c>
      <c r="AB89">
        <v>2435</v>
      </c>
      <c r="AC89">
        <v>2345</v>
      </c>
      <c r="AD89">
        <v>592</v>
      </c>
      <c r="AE89">
        <v>1139</v>
      </c>
      <c r="AF89">
        <v>614</v>
      </c>
      <c r="AG89">
        <v>90</v>
      </c>
    </row>
    <row r="90" spans="1:33" x14ac:dyDescent="0.25">
      <c r="A90" t="s">
        <v>182</v>
      </c>
      <c r="B90">
        <v>11746</v>
      </c>
      <c r="C90" t="s">
        <v>183</v>
      </c>
      <c r="D90">
        <v>14830</v>
      </c>
      <c r="E90">
        <v>2024</v>
      </c>
      <c r="F90">
        <v>307</v>
      </c>
      <c r="G90">
        <v>368</v>
      </c>
      <c r="H90">
        <v>797</v>
      </c>
      <c r="I90">
        <v>535</v>
      </c>
      <c r="J90">
        <v>17</v>
      </c>
      <c r="K90">
        <v>3703</v>
      </c>
      <c r="L90">
        <v>927</v>
      </c>
      <c r="M90">
        <v>2200</v>
      </c>
      <c r="N90">
        <v>338</v>
      </c>
      <c r="O90">
        <v>219</v>
      </c>
      <c r="P90">
        <v>19</v>
      </c>
      <c r="Q90">
        <v>254</v>
      </c>
      <c r="R90">
        <v>21</v>
      </c>
      <c r="S90">
        <v>22</v>
      </c>
      <c r="T90">
        <v>96</v>
      </c>
      <c r="U90">
        <v>12</v>
      </c>
      <c r="V90">
        <v>103</v>
      </c>
      <c r="W90">
        <v>0</v>
      </c>
      <c r="X90">
        <v>6</v>
      </c>
      <c r="Y90">
        <v>6</v>
      </c>
      <c r="Z90">
        <v>0</v>
      </c>
      <c r="AA90">
        <v>0</v>
      </c>
      <c r="AB90">
        <v>8843</v>
      </c>
      <c r="AC90">
        <v>8522</v>
      </c>
      <c r="AD90">
        <v>1239</v>
      </c>
      <c r="AE90">
        <v>5948</v>
      </c>
      <c r="AF90">
        <v>1335</v>
      </c>
      <c r="AG90">
        <v>321</v>
      </c>
    </row>
    <row r="91" spans="1:33" x14ac:dyDescent="0.25">
      <c r="A91" t="s">
        <v>184</v>
      </c>
      <c r="B91">
        <v>11747</v>
      </c>
      <c r="C91" t="s">
        <v>185</v>
      </c>
      <c r="D91">
        <v>2390</v>
      </c>
      <c r="E91">
        <v>517</v>
      </c>
      <c r="F91">
        <v>104</v>
      </c>
      <c r="G91">
        <v>70</v>
      </c>
      <c r="H91">
        <v>207</v>
      </c>
      <c r="I91">
        <v>123</v>
      </c>
      <c r="J91">
        <v>13</v>
      </c>
      <c r="K91">
        <v>1205</v>
      </c>
      <c r="L91">
        <v>424</v>
      </c>
      <c r="M91">
        <v>554</v>
      </c>
      <c r="N91">
        <v>54</v>
      </c>
      <c r="O91">
        <v>173</v>
      </c>
      <c r="P91">
        <v>0</v>
      </c>
      <c r="Q91">
        <v>42</v>
      </c>
      <c r="R91">
        <v>0</v>
      </c>
      <c r="S91">
        <v>0</v>
      </c>
      <c r="T91">
        <v>36</v>
      </c>
      <c r="U91">
        <v>6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626</v>
      </c>
      <c r="AC91">
        <v>596</v>
      </c>
      <c r="AD91">
        <v>442</v>
      </c>
      <c r="AE91">
        <v>105</v>
      </c>
      <c r="AF91">
        <v>49</v>
      </c>
      <c r="AG91">
        <v>30</v>
      </c>
    </row>
    <row r="92" spans="1:33" x14ac:dyDescent="0.25">
      <c r="A92" t="s">
        <v>186</v>
      </c>
      <c r="B92">
        <v>11749</v>
      </c>
      <c r="C92" t="s">
        <v>187</v>
      </c>
      <c r="D92">
        <v>864</v>
      </c>
      <c r="E92">
        <v>78</v>
      </c>
      <c r="F92">
        <v>16</v>
      </c>
      <c r="G92">
        <v>8</v>
      </c>
      <c r="H92">
        <v>20</v>
      </c>
      <c r="I92">
        <v>34</v>
      </c>
      <c r="J92">
        <v>0</v>
      </c>
      <c r="K92">
        <v>275</v>
      </c>
      <c r="L92">
        <v>37</v>
      </c>
      <c r="M92">
        <v>55</v>
      </c>
      <c r="N92">
        <v>183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511</v>
      </c>
      <c r="AC92">
        <v>511</v>
      </c>
      <c r="AD92">
        <v>227</v>
      </c>
      <c r="AE92">
        <v>121</v>
      </c>
      <c r="AF92">
        <v>163</v>
      </c>
      <c r="AG92">
        <v>0</v>
      </c>
    </row>
    <row r="93" spans="1:33" x14ac:dyDescent="0.25">
      <c r="A93" t="s">
        <v>188</v>
      </c>
      <c r="B93">
        <v>11751</v>
      </c>
      <c r="C93" t="s">
        <v>189</v>
      </c>
      <c r="D93">
        <v>1189</v>
      </c>
      <c r="E93">
        <v>258</v>
      </c>
      <c r="F93">
        <v>130</v>
      </c>
      <c r="G93">
        <v>14</v>
      </c>
      <c r="H93">
        <v>29</v>
      </c>
      <c r="I93">
        <v>85</v>
      </c>
      <c r="J93">
        <v>0</v>
      </c>
      <c r="K93">
        <v>173</v>
      </c>
      <c r="L93">
        <v>18</v>
      </c>
      <c r="M93">
        <v>73</v>
      </c>
      <c r="N93">
        <v>37</v>
      </c>
      <c r="O93">
        <v>45</v>
      </c>
      <c r="P93">
        <v>0</v>
      </c>
      <c r="Q93">
        <v>12</v>
      </c>
      <c r="R93">
        <v>12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746</v>
      </c>
      <c r="AC93">
        <v>746</v>
      </c>
      <c r="AD93">
        <v>271</v>
      </c>
      <c r="AE93">
        <v>143</v>
      </c>
      <c r="AF93">
        <v>332</v>
      </c>
      <c r="AG93">
        <v>0</v>
      </c>
    </row>
    <row r="94" spans="1:33" x14ac:dyDescent="0.25">
      <c r="A94" t="s">
        <v>190</v>
      </c>
      <c r="B94">
        <v>11752</v>
      </c>
      <c r="C94" t="s">
        <v>191</v>
      </c>
      <c r="D94">
        <v>861</v>
      </c>
      <c r="E94">
        <v>154</v>
      </c>
      <c r="F94">
        <v>49</v>
      </c>
      <c r="G94">
        <v>18</v>
      </c>
      <c r="H94">
        <v>47</v>
      </c>
      <c r="I94">
        <v>40</v>
      </c>
      <c r="J94">
        <v>0</v>
      </c>
      <c r="K94">
        <v>237</v>
      </c>
      <c r="L94">
        <v>34</v>
      </c>
      <c r="M94">
        <v>13</v>
      </c>
      <c r="N94">
        <v>156</v>
      </c>
      <c r="O94">
        <v>34</v>
      </c>
      <c r="P94">
        <v>0</v>
      </c>
      <c r="Q94">
        <v>14</v>
      </c>
      <c r="R94">
        <v>0</v>
      </c>
      <c r="S94">
        <v>0</v>
      </c>
      <c r="T94">
        <v>14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456</v>
      </c>
      <c r="AC94">
        <v>443</v>
      </c>
      <c r="AD94">
        <v>52</v>
      </c>
      <c r="AE94">
        <v>97</v>
      </c>
      <c r="AF94">
        <v>294</v>
      </c>
      <c r="AG94">
        <v>13</v>
      </c>
    </row>
    <row r="95" spans="1:33" x14ac:dyDescent="0.25">
      <c r="A95" t="s">
        <v>192</v>
      </c>
      <c r="B95">
        <v>11753</v>
      </c>
      <c r="C95" t="s">
        <v>193</v>
      </c>
      <c r="D95">
        <v>2697</v>
      </c>
      <c r="E95">
        <v>239</v>
      </c>
      <c r="F95">
        <v>48</v>
      </c>
      <c r="G95">
        <v>62</v>
      </c>
      <c r="H95">
        <v>33</v>
      </c>
      <c r="I95">
        <v>96</v>
      </c>
      <c r="J95">
        <v>0</v>
      </c>
      <c r="K95">
        <v>2237</v>
      </c>
      <c r="L95">
        <v>1316</v>
      </c>
      <c r="M95">
        <v>755</v>
      </c>
      <c r="N95">
        <v>81</v>
      </c>
      <c r="O95">
        <v>85</v>
      </c>
      <c r="P95">
        <v>0</v>
      </c>
      <c r="Q95">
        <v>61</v>
      </c>
      <c r="R95">
        <v>0</v>
      </c>
      <c r="S95">
        <v>0</v>
      </c>
      <c r="T95">
        <v>33</v>
      </c>
      <c r="U95">
        <v>0</v>
      </c>
      <c r="V95">
        <v>0</v>
      </c>
      <c r="W95">
        <v>28</v>
      </c>
      <c r="X95">
        <v>0</v>
      </c>
      <c r="Y95">
        <v>0</v>
      </c>
      <c r="Z95">
        <v>0</v>
      </c>
      <c r="AA95">
        <v>0</v>
      </c>
      <c r="AB95">
        <v>160</v>
      </c>
      <c r="AC95">
        <v>128</v>
      </c>
      <c r="AD95">
        <v>52</v>
      </c>
      <c r="AE95">
        <v>31</v>
      </c>
      <c r="AF95">
        <v>45</v>
      </c>
      <c r="AG95">
        <v>32</v>
      </c>
    </row>
    <row r="96" spans="1:33" x14ac:dyDescent="0.25">
      <c r="A96" t="s">
        <v>194</v>
      </c>
      <c r="B96">
        <v>11754</v>
      </c>
      <c r="C96" t="s">
        <v>195</v>
      </c>
      <c r="D96">
        <v>1185</v>
      </c>
      <c r="E96">
        <v>447</v>
      </c>
      <c r="F96">
        <v>166</v>
      </c>
      <c r="G96">
        <v>80</v>
      </c>
      <c r="H96">
        <v>135</v>
      </c>
      <c r="I96">
        <v>66</v>
      </c>
      <c r="J96">
        <v>0</v>
      </c>
      <c r="K96">
        <v>394</v>
      </c>
      <c r="L96">
        <v>204</v>
      </c>
      <c r="M96">
        <v>26</v>
      </c>
      <c r="N96">
        <v>107</v>
      </c>
      <c r="O96">
        <v>57</v>
      </c>
      <c r="P96">
        <v>0</v>
      </c>
      <c r="Q96">
        <v>55</v>
      </c>
      <c r="R96">
        <v>13</v>
      </c>
      <c r="S96">
        <v>0</v>
      </c>
      <c r="T96">
        <v>42</v>
      </c>
      <c r="U96">
        <v>0</v>
      </c>
      <c r="V96">
        <v>0</v>
      </c>
      <c r="W96">
        <v>0</v>
      </c>
      <c r="X96">
        <v>29</v>
      </c>
      <c r="Y96">
        <v>29</v>
      </c>
      <c r="Z96">
        <v>0</v>
      </c>
      <c r="AA96">
        <v>0</v>
      </c>
      <c r="AB96">
        <v>260</v>
      </c>
      <c r="AC96">
        <v>239</v>
      </c>
      <c r="AD96">
        <v>65</v>
      </c>
      <c r="AE96">
        <v>124</v>
      </c>
      <c r="AF96">
        <v>50</v>
      </c>
      <c r="AG96">
        <v>21</v>
      </c>
    </row>
    <row r="97" spans="1:33" x14ac:dyDescent="0.25">
      <c r="A97" t="s">
        <v>196</v>
      </c>
      <c r="B97">
        <v>11755</v>
      </c>
      <c r="C97" t="s">
        <v>197</v>
      </c>
      <c r="D97">
        <v>1942</v>
      </c>
      <c r="E97">
        <v>419</v>
      </c>
      <c r="F97">
        <v>68</v>
      </c>
      <c r="G97">
        <v>24</v>
      </c>
      <c r="H97">
        <v>202</v>
      </c>
      <c r="I97">
        <v>125</v>
      </c>
      <c r="J97">
        <v>0</v>
      </c>
      <c r="K97">
        <v>629</v>
      </c>
      <c r="L97">
        <v>166</v>
      </c>
      <c r="M97">
        <v>333</v>
      </c>
      <c r="N97">
        <v>38</v>
      </c>
      <c r="O97">
        <v>81</v>
      </c>
      <c r="P97">
        <v>11</v>
      </c>
      <c r="Q97">
        <v>131</v>
      </c>
      <c r="R97">
        <v>22</v>
      </c>
      <c r="S97">
        <v>0</v>
      </c>
      <c r="T97">
        <v>103</v>
      </c>
      <c r="U97">
        <v>0</v>
      </c>
      <c r="V97">
        <v>6</v>
      </c>
      <c r="W97">
        <v>0</v>
      </c>
      <c r="X97">
        <v>9</v>
      </c>
      <c r="Y97">
        <v>9</v>
      </c>
      <c r="Z97">
        <v>0</v>
      </c>
      <c r="AA97">
        <v>0</v>
      </c>
      <c r="AB97">
        <v>754</v>
      </c>
      <c r="AC97">
        <v>754</v>
      </c>
      <c r="AD97">
        <v>103</v>
      </c>
      <c r="AE97">
        <v>289</v>
      </c>
      <c r="AF97">
        <v>362</v>
      </c>
      <c r="AG97">
        <v>0</v>
      </c>
    </row>
    <row r="98" spans="1:33" x14ac:dyDescent="0.25">
      <c r="A98" t="s">
        <v>198</v>
      </c>
      <c r="B98">
        <v>11756</v>
      </c>
      <c r="C98" t="s">
        <v>199</v>
      </c>
      <c r="D98">
        <v>4867</v>
      </c>
      <c r="E98">
        <v>1204</v>
      </c>
      <c r="F98">
        <v>248</v>
      </c>
      <c r="G98">
        <v>255</v>
      </c>
      <c r="H98">
        <v>377</v>
      </c>
      <c r="I98">
        <v>310</v>
      </c>
      <c r="J98">
        <v>14</v>
      </c>
      <c r="K98">
        <v>1825</v>
      </c>
      <c r="L98">
        <v>538</v>
      </c>
      <c r="M98">
        <v>722</v>
      </c>
      <c r="N98">
        <v>441</v>
      </c>
      <c r="O98">
        <v>113</v>
      </c>
      <c r="P98">
        <v>11</v>
      </c>
      <c r="Q98">
        <v>6</v>
      </c>
      <c r="R98">
        <v>0</v>
      </c>
      <c r="S98">
        <v>0</v>
      </c>
      <c r="T98">
        <v>6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1832</v>
      </c>
      <c r="AC98">
        <v>1804</v>
      </c>
      <c r="AD98">
        <v>355</v>
      </c>
      <c r="AE98">
        <v>447</v>
      </c>
      <c r="AF98">
        <v>1002</v>
      </c>
      <c r="AG98">
        <v>28</v>
      </c>
    </row>
    <row r="99" spans="1:33" x14ac:dyDescent="0.25">
      <c r="A99" t="s">
        <v>200</v>
      </c>
      <c r="B99">
        <v>11757</v>
      </c>
      <c r="C99" t="s">
        <v>201</v>
      </c>
      <c r="D99">
        <v>7678</v>
      </c>
      <c r="E99">
        <v>3940</v>
      </c>
      <c r="F99">
        <v>85</v>
      </c>
      <c r="G99">
        <v>158</v>
      </c>
      <c r="H99">
        <v>748</v>
      </c>
      <c r="I99">
        <v>2949</v>
      </c>
      <c r="J99">
        <v>0</v>
      </c>
      <c r="K99">
        <v>1095</v>
      </c>
      <c r="L99">
        <v>175</v>
      </c>
      <c r="M99">
        <v>397</v>
      </c>
      <c r="N99">
        <v>268</v>
      </c>
      <c r="O99">
        <v>255</v>
      </c>
      <c r="P99">
        <v>0</v>
      </c>
      <c r="Q99">
        <v>159</v>
      </c>
      <c r="R99">
        <v>0</v>
      </c>
      <c r="S99">
        <v>0</v>
      </c>
      <c r="T99">
        <v>159</v>
      </c>
      <c r="U99">
        <v>0</v>
      </c>
      <c r="V99">
        <v>0</v>
      </c>
      <c r="W99">
        <v>0</v>
      </c>
      <c r="X99">
        <v>13</v>
      </c>
      <c r="Y99">
        <v>13</v>
      </c>
      <c r="Z99">
        <v>0</v>
      </c>
      <c r="AA99">
        <v>0</v>
      </c>
      <c r="AB99">
        <v>2471</v>
      </c>
      <c r="AC99">
        <v>2449</v>
      </c>
      <c r="AD99">
        <v>933</v>
      </c>
      <c r="AE99">
        <v>778</v>
      </c>
      <c r="AF99">
        <v>738</v>
      </c>
      <c r="AG99">
        <v>22</v>
      </c>
    </row>
    <row r="100" spans="1:33" x14ac:dyDescent="0.25">
      <c r="A100" t="s">
        <v>202</v>
      </c>
      <c r="B100">
        <v>11758</v>
      </c>
      <c r="C100" t="s">
        <v>203</v>
      </c>
      <c r="D100">
        <v>5094</v>
      </c>
      <c r="E100">
        <v>1574</v>
      </c>
      <c r="F100">
        <v>191</v>
      </c>
      <c r="G100">
        <v>177</v>
      </c>
      <c r="H100">
        <v>917</v>
      </c>
      <c r="I100">
        <v>289</v>
      </c>
      <c r="J100">
        <v>0</v>
      </c>
      <c r="K100">
        <v>876</v>
      </c>
      <c r="L100">
        <v>383</v>
      </c>
      <c r="M100">
        <v>283</v>
      </c>
      <c r="N100">
        <v>97</v>
      </c>
      <c r="O100">
        <v>98</v>
      </c>
      <c r="P100">
        <v>15</v>
      </c>
      <c r="Q100">
        <v>51</v>
      </c>
      <c r="R100">
        <v>0</v>
      </c>
      <c r="S100">
        <v>0</v>
      </c>
      <c r="T100">
        <v>38</v>
      </c>
      <c r="U100">
        <v>12</v>
      </c>
      <c r="V100">
        <v>1</v>
      </c>
      <c r="W100">
        <v>0</v>
      </c>
      <c r="X100">
        <v>4</v>
      </c>
      <c r="Y100">
        <v>4</v>
      </c>
      <c r="Z100">
        <v>0</v>
      </c>
      <c r="AA100">
        <v>0</v>
      </c>
      <c r="AB100">
        <v>2589</v>
      </c>
      <c r="AC100">
        <v>2507</v>
      </c>
      <c r="AD100">
        <v>741</v>
      </c>
      <c r="AE100">
        <v>921</v>
      </c>
      <c r="AF100">
        <v>845</v>
      </c>
      <c r="AG100">
        <v>82</v>
      </c>
    </row>
    <row r="101" spans="1:33" x14ac:dyDescent="0.25">
      <c r="A101" t="s">
        <v>204</v>
      </c>
      <c r="B101">
        <v>11762</v>
      </c>
      <c r="C101" t="s">
        <v>205</v>
      </c>
      <c r="D101">
        <v>1287</v>
      </c>
      <c r="E101">
        <v>572</v>
      </c>
      <c r="F101">
        <v>68</v>
      </c>
      <c r="G101">
        <v>57</v>
      </c>
      <c r="H101">
        <v>202</v>
      </c>
      <c r="I101">
        <v>245</v>
      </c>
      <c r="J101">
        <v>0</v>
      </c>
      <c r="K101">
        <v>322</v>
      </c>
      <c r="L101">
        <v>135</v>
      </c>
      <c r="M101">
        <v>72</v>
      </c>
      <c r="N101">
        <v>41</v>
      </c>
      <c r="O101">
        <v>62</v>
      </c>
      <c r="P101">
        <v>12</v>
      </c>
      <c r="Q101">
        <v>29</v>
      </c>
      <c r="R101">
        <v>0</v>
      </c>
      <c r="S101">
        <v>0</v>
      </c>
      <c r="T101">
        <v>29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364</v>
      </c>
      <c r="AC101">
        <v>340</v>
      </c>
      <c r="AD101">
        <v>109</v>
      </c>
      <c r="AE101">
        <v>105</v>
      </c>
      <c r="AF101">
        <v>126</v>
      </c>
      <c r="AG101">
        <v>24</v>
      </c>
    </row>
    <row r="102" spans="1:33" x14ac:dyDescent="0.25">
      <c r="A102" t="s">
        <v>206</v>
      </c>
      <c r="B102">
        <v>11763</v>
      </c>
      <c r="C102" t="s">
        <v>207</v>
      </c>
      <c r="D102">
        <v>3628</v>
      </c>
      <c r="E102">
        <v>498</v>
      </c>
      <c r="F102">
        <v>54</v>
      </c>
      <c r="G102">
        <v>58</v>
      </c>
      <c r="H102">
        <v>149</v>
      </c>
      <c r="I102">
        <v>237</v>
      </c>
      <c r="J102">
        <v>0</v>
      </c>
      <c r="K102">
        <v>968</v>
      </c>
      <c r="L102">
        <v>275</v>
      </c>
      <c r="M102">
        <v>435</v>
      </c>
      <c r="N102">
        <v>106</v>
      </c>
      <c r="O102">
        <v>152</v>
      </c>
      <c r="P102">
        <v>0</v>
      </c>
      <c r="Q102">
        <v>63</v>
      </c>
      <c r="R102">
        <v>0</v>
      </c>
      <c r="S102">
        <v>0</v>
      </c>
      <c r="T102">
        <v>0</v>
      </c>
      <c r="U102">
        <v>0</v>
      </c>
      <c r="V102">
        <v>63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2099</v>
      </c>
      <c r="AC102">
        <v>2037</v>
      </c>
      <c r="AD102">
        <v>457</v>
      </c>
      <c r="AE102">
        <v>955</v>
      </c>
      <c r="AF102">
        <v>625</v>
      </c>
      <c r="AG102">
        <v>62</v>
      </c>
    </row>
    <row r="103" spans="1:33" x14ac:dyDescent="0.25">
      <c r="A103" t="s">
        <v>208</v>
      </c>
      <c r="B103">
        <v>11764</v>
      </c>
      <c r="C103" t="s">
        <v>209</v>
      </c>
      <c r="D103">
        <v>710</v>
      </c>
      <c r="E103">
        <v>431</v>
      </c>
      <c r="F103">
        <v>5</v>
      </c>
      <c r="G103">
        <v>57</v>
      </c>
      <c r="H103">
        <v>282</v>
      </c>
      <c r="I103">
        <v>87</v>
      </c>
      <c r="J103">
        <v>0</v>
      </c>
      <c r="K103">
        <v>195</v>
      </c>
      <c r="L103">
        <v>131</v>
      </c>
      <c r="M103">
        <v>64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84</v>
      </c>
      <c r="AC103">
        <v>84</v>
      </c>
      <c r="AD103">
        <v>35</v>
      </c>
      <c r="AE103">
        <v>34</v>
      </c>
      <c r="AF103">
        <v>15</v>
      </c>
      <c r="AG103">
        <v>0</v>
      </c>
    </row>
    <row r="104" spans="1:33" x14ac:dyDescent="0.25">
      <c r="A104" t="s">
        <v>210</v>
      </c>
      <c r="B104">
        <v>11765</v>
      </c>
      <c r="C104" t="s">
        <v>211</v>
      </c>
      <c r="D104">
        <v>95</v>
      </c>
      <c r="E104">
        <v>23</v>
      </c>
      <c r="F104">
        <v>4</v>
      </c>
      <c r="G104">
        <v>17</v>
      </c>
      <c r="H104">
        <v>0</v>
      </c>
      <c r="I104">
        <v>2</v>
      </c>
      <c r="J104">
        <v>0</v>
      </c>
      <c r="K104">
        <v>52</v>
      </c>
      <c r="L104">
        <v>25</v>
      </c>
      <c r="M104">
        <v>16</v>
      </c>
      <c r="N104">
        <v>0</v>
      </c>
      <c r="O104">
        <v>11</v>
      </c>
      <c r="P104">
        <v>0</v>
      </c>
      <c r="Q104">
        <v>3</v>
      </c>
      <c r="R104">
        <v>0</v>
      </c>
      <c r="S104">
        <v>0</v>
      </c>
      <c r="T104">
        <v>3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17</v>
      </c>
      <c r="AC104">
        <v>17</v>
      </c>
      <c r="AD104">
        <v>0</v>
      </c>
      <c r="AE104">
        <v>6</v>
      </c>
      <c r="AF104">
        <v>11</v>
      </c>
      <c r="AG104">
        <v>0</v>
      </c>
    </row>
    <row r="105" spans="1:33" x14ac:dyDescent="0.25">
      <c r="A105" t="s">
        <v>212</v>
      </c>
      <c r="B105">
        <v>11766</v>
      </c>
      <c r="C105" t="s">
        <v>213</v>
      </c>
      <c r="D105">
        <v>1167</v>
      </c>
      <c r="E105">
        <v>368</v>
      </c>
      <c r="F105">
        <v>16</v>
      </c>
      <c r="G105">
        <v>78</v>
      </c>
      <c r="H105">
        <v>74</v>
      </c>
      <c r="I105">
        <v>200</v>
      </c>
      <c r="J105">
        <v>0</v>
      </c>
      <c r="K105">
        <v>374</v>
      </c>
      <c r="L105">
        <v>91</v>
      </c>
      <c r="M105">
        <v>81</v>
      </c>
      <c r="N105">
        <v>62</v>
      </c>
      <c r="O105">
        <v>140</v>
      </c>
      <c r="P105">
        <v>0</v>
      </c>
      <c r="Q105">
        <v>20</v>
      </c>
      <c r="R105">
        <v>0</v>
      </c>
      <c r="S105">
        <v>0</v>
      </c>
      <c r="T105">
        <v>0</v>
      </c>
      <c r="U105">
        <v>20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405</v>
      </c>
      <c r="AC105">
        <v>352</v>
      </c>
      <c r="AD105">
        <v>199</v>
      </c>
      <c r="AE105">
        <v>0</v>
      </c>
      <c r="AF105">
        <v>153</v>
      </c>
      <c r="AG105">
        <v>53</v>
      </c>
    </row>
    <row r="106" spans="1:33" x14ac:dyDescent="0.25">
      <c r="A106" t="s">
        <v>214</v>
      </c>
      <c r="B106">
        <v>11767</v>
      </c>
      <c r="C106" t="s">
        <v>215</v>
      </c>
      <c r="D106">
        <v>1803</v>
      </c>
      <c r="E106">
        <v>560</v>
      </c>
      <c r="F106">
        <v>76</v>
      </c>
      <c r="G106">
        <v>45</v>
      </c>
      <c r="H106">
        <v>369</v>
      </c>
      <c r="I106">
        <v>70</v>
      </c>
      <c r="J106">
        <v>0</v>
      </c>
      <c r="K106">
        <v>589</v>
      </c>
      <c r="L106">
        <v>309</v>
      </c>
      <c r="M106">
        <v>198</v>
      </c>
      <c r="N106">
        <v>20</v>
      </c>
      <c r="O106">
        <v>62</v>
      </c>
      <c r="P106">
        <v>0</v>
      </c>
      <c r="Q106">
        <v>80</v>
      </c>
      <c r="R106">
        <v>0</v>
      </c>
      <c r="S106">
        <v>0</v>
      </c>
      <c r="T106">
        <v>44</v>
      </c>
      <c r="U106">
        <v>36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574</v>
      </c>
      <c r="AC106">
        <v>574</v>
      </c>
      <c r="AD106">
        <v>195</v>
      </c>
      <c r="AE106">
        <v>327</v>
      </c>
      <c r="AF106">
        <v>52</v>
      </c>
      <c r="AG106">
        <v>0</v>
      </c>
    </row>
    <row r="107" spans="1:33" x14ac:dyDescent="0.25">
      <c r="A107" t="s">
        <v>216</v>
      </c>
      <c r="B107">
        <v>11768</v>
      </c>
      <c r="C107" t="s">
        <v>217</v>
      </c>
      <c r="D107">
        <v>1495</v>
      </c>
      <c r="E107">
        <v>593</v>
      </c>
      <c r="F107">
        <v>81</v>
      </c>
      <c r="G107">
        <v>236</v>
      </c>
      <c r="H107">
        <v>28</v>
      </c>
      <c r="I107">
        <v>248</v>
      </c>
      <c r="J107">
        <v>0</v>
      </c>
      <c r="K107">
        <v>705</v>
      </c>
      <c r="L107">
        <v>424</v>
      </c>
      <c r="M107">
        <v>183</v>
      </c>
      <c r="N107">
        <v>27</v>
      </c>
      <c r="O107">
        <v>71</v>
      </c>
      <c r="P107">
        <v>0</v>
      </c>
      <c r="Q107">
        <v>7</v>
      </c>
      <c r="R107">
        <v>0</v>
      </c>
      <c r="S107">
        <v>0</v>
      </c>
      <c r="T107">
        <v>7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190</v>
      </c>
      <c r="AC107">
        <v>147</v>
      </c>
      <c r="AD107">
        <v>39</v>
      </c>
      <c r="AE107">
        <v>21</v>
      </c>
      <c r="AF107">
        <v>87</v>
      </c>
      <c r="AG107">
        <v>43</v>
      </c>
    </row>
    <row r="108" spans="1:33" x14ac:dyDescent="0.25">
      <c r="A108" t="s">
        <v>218</v>
      </c>
      <c r="B108">
        <v>11769</v>
      </c>
      <c r="C108" t="s">
        <v>219</v>
      </c>
      <c r="D108">
        <v>663</v>
      </c>
      <c r="E108">
        <v>205</v>
      </c>
      <c r="F108">
        <v>41</v>
      </c>
      <c r="G108">
        <v>45</v>
      </c>
      <c r="H108">
        <v>51</v>
      </c>
      <c r="I108">
        <v>68</v>
      </c>
      <c r="J108">
        <v>0</v>
      </c>
      <c r="K108">
        <v>302</v>
      </c>
      <c r="L108">
        <v>149</v>
      </c>
      <c r="M108">
        <v>18</v>
      </c>
      <c r="N108">
        <v>31</v>
      </c>
      <c r="O108">
        <v>104</v>
      </c>
      <c r="P108">
        <v>0</v>
      </c>
      <c r="Q108">
        <v>58</v>
      </c>
      <c r="R108">
        <v>0</v>
      </c>
      <c r="S108">
        <v>0</v>
      </c>
      <c r="T108">
        <v>58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98</v>
      </c>
      <c r="AC108">
        <v>98</v>
      </c>
      <c r="AD108">
        <v>33</v>
      </c>
      <c r="AE108">
        <v>7</v>
      </c>
      <c r="AF108">
        <v>58</v>
      </c>
      <c r="AG108">
        <v>0</v>
      </c>
    </row>
    <row r="109" spans="1:33" x14ac:dyDescent="0.25">
      <c r="A109" t="s">
        <v>220</v>
      </c>
      <c r="B109">
        <v>11770</v>
      </c>
      <c r="C109" t="s">
        <v>221</v>
      </c>
      <c r="D109">
        <v>5</v>
      </c>
      <c r="E109">
        <v>1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4</v>
      </c>
      <c r="L109">
        <v>0</v>
      </c>
      <c r="M109">
        <v>4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</row>
    <row r="110" spans="1:33" x14ac:dyDescent="0.25">
      <c r="A110" t="s">
        <v>222</v>
      </c>
      <c r="B110">
        <v>11771</v>
      </c>
      <c r="C110" t="s">
        <v>223</v>
      </c>
      <c r="D110">
        <v>1511</v>
      </c>
      <c r="E110">
        <v>330</v>
      </c>
      <c r="F110">
        <v>119</v>
      </c>
      <c r="G110">
        <v>43</v>
      </c>
      <c r="H110">
        <v>61</v>
      </c>
      <c r="I110">
        <v>107</v>
      </c>
      <c r="J110">
        <v>0</v>
      </c>
      <c r="K110">
        <v>492</v>
      </c>
      <c r="L110">
        <v>272</v>
      </c>
      <c r="M110">
        <v>129</v>
      </c>
      <c r="N110">
        <v>7</v>
      </c>
      <c r="O110">
        <v>84</v>
      </c>
      <c r="P110">
        <v>0</v>
      </c>
      <c r="Q110">
        <v>9</v>
      </c>
      <c r="R110">
        <v>9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680</v>
      </c>
      <c r="AC110">
        <v>659</v>
      </c>
      <c r="AD110">
        <v>93</v>
      </c>
      <c r="AE110">
        <v>204</v>
      </c>
      <c r="AF110">
        <v>362</v>
      </c>
      <c r="AG110">
        <v>21</v>
      </c>
    </row>
    <row r="111" spans="1:33" x14ac:dyDescent="0.25">
      <c r="A111" t="s">
        <v>224</v>
      </c>
      <c r="B111">
        <v>11772</v>
      </c>
      <c r="C111" t="s">
        <v>225</v>
      </c>
      <c r="D111">
        <v>5667</v>
      </c>
      <c r="E111">
        <v>760</v>
      </c>
      <c r="F111">
        <v>142</v>
      </c>
      <c r="G111">
        <v>131</v>
      </c>
      <c r="H111">
        <v>310</v>
      </c>
      <c r="I111">
        <v>177</v>
      </c>
      <c r="J111">
        <v>0</v>
      </c>
      <c r="K111">
        <v>629</v>
      </c>
      <c r="L111">
        <v>159</v>
      </c>
      <c r="M111">
        <v>219</v>
      </c>
      <c r="N111">
        <v>205</v>
      </c>
      <c r="O111">
        <v>46</v>
      </c>
      <c r="P111">
        <v>0</v>
      </c>
      <c r="Q111">
        <v>158</v>
      </c>
      <c r="R111">
        <v>23</v>
      </c>
      <c r="S111">
        <v>0</v>
      </c>
      <c r="T111">
        <v>56</v>
      </c>
      <c r="U111">
        <v>0</v>
      </c>
      <c r="V111">
        <v>79</v>
      </c>
      <c r="W111">
        <v>0</v>
      </c>
      <c r="X111">
        <v>41</v>
      </c>
      <c r="Y111">
        <v>0</v>
      </c>
      <c r="Z111">
        <v>0</v>
      </c>
      <c r="AA111">
        <v>41</v>
      </c>
      <c r="AB111">
        <v>4079</v>
      </c>
      <c r="AC111">
        <v>3987</v>
      </c>
      <c r="AD111">
        <v>599</v>
      </c>
      <c r="AE111">
        <v>1418</v>
      </c>
      <c r="AF111">
        <v>1970</v>
      </c>
      <c r="AG111">
        <v>92</v>
      </c>
    </row>
    <row r="112" spans="1:33" x14ac:dyDescent="0.25">
      <c r="A112" t="s">
        <v>226</v>
      </c>
      <c r="B112">
        <v>11776</v>
      </c>
      <c r="C112" t="s">
        <v>227</v>
      </c>
      <c r="D112">
        <v>3801</v>
      </c>
      <c r="E112">
        <v>764</v>
      </c>
      <c r="F112">
        <v>0</v>
      </c>
      <c r="G112">
        <v>130</v>
      </c>
      <c r="H112">
        <v>286</v>
      </c>
      <c r="I112">
        <v>348</v>
      </c>
      <c r="J112">
        <v>0</v>
      </c>
      <c r="K112">
        <v>516</v>
      </c>
      <c r="L112">
        <v>265</v>
      </c>
      <c r="M112">
        <v>132</v>
      </c>
      <c r="N112">
        <v>72</v>
      </c>
      <c r="O112">
        <v>47</v>
      </c>
      <c r="P112">
        <v>0</v>
      </c>
      <c r="Q112">
        <v>79</v>
      </c>
      <c r="R112">
        <v>0</v>
      </c>
      <c r="S112">
        <v>0</v>
      </c>
      <c r="T112">
        <v>79</v>
      </c>
      <c r="U112">
        <v>0</v>
      </c>
      <c r="V112">
        <v>0</v>
      </c>
      <c r="W112">
        <v>0</v>
      </c>
      <c r="X112">
        <v>23</v>
      </c>
      <c r="Y112">
        <v>23</v>
      </c>
      <c r="Z112">
        <v>0</v>
      </c>
      <c r="AA112">
        <v>0</v>
      </c>
      <c r="AB112">
        <v>2419</v>
      </c>
      <c r="AC112">
        <v>2375</v>
      </c>
      <c r="AD112">
        <v>1049</v>
      </c>
      <c r="AE112">
        <v>699</v>
      </c>
      <c r="AF112">
        <v>627</v>
      </c>
      <c r="AG112">
        <v>44</v>
      </c>
    </row>
    <row r="113" spans="1:33" x14ac:dyDescent="0.25">
      <c r="A113" t="s">
        <v>228</v>
      </c>
      <c r="B113">
        <v>11777</v>
      </c>
      <c r="C113" t="s">
        <v>229</v>
      </c>
      <c r="D113">
        <v>1204</v>
      </c>
      <c r="E113">
        <v>436</v>
      </c>
      <c r="F113">
        <v>116</v>
      </c>
      <c r="G113">
        <v>60</v>
      </c>
      <c r="H113">
        <v>37</v>
      </c>
      <c r="I113">
        <v>216</v>
      </c>
      <c r="J113">
        <v>7</v>
      </c>
      <c r="K113">
        <v>447</v>
      </c>
      <c r="L113">
        <v>151</v>
      </c>
      <c r="M113">
        <v>197</v>
      </c>
      <c r="N113">
        <v>60</v>
      </c>
      <c r="O113">
        <v>39</v>
      </c>
      <c r="P113">
        <v>0</v>
      </c>
      <c r="Q113">
        <v>26</v>
      </c>
      <c r="R113">
        <v>12</v>
      </c>
      <c r="S113">
        <v>12</v>
      </c>
      <c r="T113">
        <v>0</v>
      </c>
      <c r="U113">
        <v>2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295</v>
      </c>
      <c r="AC113">
        <v>268</v>
      </c>
      <c r="AD113">
        <v>7</v>
      </c>
      <c r="AE113">
        <v>188</v>
      </c>
      <c r="AF113">
        <v>73</v>
      </c>
      <c r="AG113">
        <v>27</v>
      </c>
    </row>
    <row r="114" spans="1:33" x14ac:dyDescent="0.25">
      <c r="A114" t="s">
        <v>230</v>
      </c>
      <c r="B114">
        <v>11778</v>
      </c>
      <c r="C114" t="s">
        <v>231</v>
      </c>
      <c r="D114">
        <v>511</v>
      </c>
      <c r="E114">
        <v>203</v>
      </c>
      <c r="F114">
        <v>23</v>
      </c>
      <c r="G114">
        <v>44</v>
      </c>
      <c r="H114">
        <v>98</v>
      </c>
      <c r="I114">
        <v>38</v>
      </c>
      <c r="J114">
        <v>0</v>
      </c>
      <c r="K114">
        <v>85</v>
      </c>
      <c r="L114">
        <v>6</v>
      </c>
      <c r="M114">
        <v>42</v>
      </c>
      <c r="N114">
        <v>0</v>
      </c>
      <c r="O114">
        <v>37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223</v>
      </c>
      <c r="AC114">
        <v>223</v>
      </c>
      <c r="AD114">
        <v>0</v>
      </c>
      <c r="AE114">
        <v>89</v>
      </c>
      <c r="AF114">
        <v>134</v>
      </c>
      <c r="AG114">
        <v>0</v>
      </c>
    </row>
    <row r="115" spans="1:33" x14ac:dyDescent="0.25">
      <c r="A115" t="s">
        <v>232</v>
      </c>
      <c r="B115">
        <v>11779</v>
      </c>
      <c r="C115" t="s">
        <v>233</v>
      </c>
      <c r="D115">
        <v>3848</v>
      </c>
      <c r="E115">
        <v>1055</v>
      </c>
      <c r="F115">
        <v>117</v>
      </c>
      <c r="G115">
        <v>88</v>
      </c>
      <c r="H115">
        <v>417</v>
      </c>
      <c r="I115">
        <v>433</v>
      </c>
      <c r="J115">
        <v>0</v>
      </c>
      <c r="K115">
        <v>1574</v>
      </c>
      <c r="L115">
        <v>102</v>
      </c>
      <c r="M115">
        <v>914</v>
      </c>
      <c r="N115">
        <v>145</v>
      </c>
      <c r="O115">
        <v>413</v>
      </c>
      <c r="P115">
        <v>0</v>
      </c>
      <c r="Q115">
        <v>62</v>
      </c>
      <c r="R115">
        <v>19</v>
      </c>
      <c r="S115">
        <v>9</v>
      </c>
      <c r="T115">
        <v>34</v>
      </c>
      <c r="U115">
        <v>0</v>
      </c>
      <c r="V115">
        <v>0</v>
      </c>
      <c r="W115">
        <v>0</v>
      </c>
      <c r="X115">
        <v>33</v>
      </c>
      <c r="Y115">
        <v>21</v>
      </c>
      <c r="Z115">
        <v>12</v>
      </c>
      <c r="AA115">
        <v>0</v>
      </c>
      <c r="AB115">
        <v>1124</v>
      </c>
      <c r="AC115">
        <v>1112</v>
      </c>
      <c r="AD115">
        <v>193</v>
      </c>
      <c r="AE115">
        <v>374</v>
      </c>
      <c r="AF115">
        <v>545</v>
      </c>
      <c r="AG115">
        <v>12</v>
      </c>
    </row>
    <row r="116" spans="1:33" x14ac:dyDescent="0.25">
      <c r="A116" t="s">
        <v>234</v>
      </c>
      <c r="B116">
        <v>11780</v>
      </c>
      <c r="C116" t="s">
        <v>235</v>
      </c>
      <c r="D116">
        <v>832</v>
      </c>
      <c r="E116">
        <v>413</v>
      </c>
      <c r="F116">
        <v>68</v>
      </c>
      <c r="G116">
        <v>110</v>
      </c>
      <c r="H116">
        <v>157</v>
      </c>
      <c r="I116">
        <v>78</v>
      </c>
      <c r="J116">
        <v>0</v>
      </c>
      <c r="K116">
        <v>196</v>
      </c>
      <c r="L116">
        <v>128</v>
      </c>
      <c r="M116">
        <v>44</v>
      </c>
      <c r="N116">
        <v>11</v>
      </c>
      <c r="O116">
        <v>13</v>
      </c>
      <c r="P116">
        <v>0</v>
      </c>
      <c r="Q116">
        <v>22</v>
      </c>
      <c r="R116">
        <v>0</v>
      </c>
      <c r="S116">
        <v>0</v>
      </c>
      <c r="T116">
        <v>22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201</v>
      </c>
      <c r="AC116">
        <v>155</v>
      </c>
      <c r="AD116">
        <v>7</v>
      </c>
      <c r="AE116">
        <v>39</v>
      </c>
      <c r="AF116">
        <v>109</v>
      </c>
      <c r="AG116">
        <v>46</v>
      </c>
    </row>
    <row r="117" spans="1:33" x14ac:dyDescent="0.25">
      <c r="A117" t="s">
        <v>236</v>
      </c>
      <c r="B117">
        <v>11782</v>
      </c>
      <c r="C117" t="s">
        <v>237</v>
      </c>
      <c r="D117">
        <v>481</v>
      </c>
      <c r="E117">
        <v>156</v>
      </c>
      <c r="F117">
        <v>58</v>
      </c>
      <c r="G117">
        <v>25</v>
      </c>
      <c r="H117">
        <v>39</v>
      </c>
      <c r="I117">
        <v>34</v>
      </c>
      <c r="J117">
        <v>0</v>
      </c>
      <c r="K117">
        <v>124</v>
      </c>
      <c r="L117">
        <v>25</v>
      </c>
      <c r="M117">
        <v>91</v>
      </c>
      <c r="N117">
        <v>8</v>
      </c>
      <c r="O117">
        <v>0</v>
      </c>
      <c r="P117">
        <v>0</v>
      </c>
      <c r="Q117">
        <v>19</v>
      </c>
      <c r="R117">
        <v>3</v>
      </c>
      <c r="S117">
        <v>0</v>
      </c>
      <c r="T117">
        <v>6</v>
      </c>
      <c r="U117">
        <v>10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182</v>
      </c>
      <c r="AC117">
        <v>151</v>
      </c>
      <c r="AD117">
        <v>67</v>
      </c>
      <c r="AE117">
        <v>57</v>
      </c>
      <c r="AF117">
        <v>27</v>
      </c>
      <c r="AG117">
        <v>31</v>
      </c>
    </row>
    <row r="118" spans="1:33" x14ac:dyDescent="0.25">
      <c r="A118" t="s">
        <v>238</v>
      </c>
      <c r="B118">
        <v>11783</v>
      </c>
      <c r="C118" t="s">
        <v>239</v>
      </c>
      <c r="D118">
        <v>1528</v>
      </c>
      <c r="E118">
        <v>865</v>
      </c>
      <c r="F118">
        <v>159</v>
      </c>
      <c r="G118">
        <v>51</v>
      </c>
      <c r="H118">
        <v>414</v>
      </c>
      <c r="I118">
        <v>241</v>
      </c>
      <c r="J118">
        <v>0</v>
      </c>
      <c r="K118">
        <v>375</v>
      </c>
      <c r="L118">
        <v>74</v>
      </c>
      <c r="M118">
        <v>210</v>
      </c>
      <c r="N118">
        <v>65</v>
      </c>
      <c r="O118">
        <v>26</v>
      </c>
      <c r="P118">
        <v>0</v>
      </c>
      <c r="Q118">
        <v>14</v>
      </c>
      <c r="R118">
        <v>0</v>
      </c>
      <c r="S118">
        <v>0</v>
      </c>
      <c r="T118">
        <v>14</v>
      </c>
      <c r="U118">
        <v>0</v>
      </c>
      <c r="V118">
        <v>0</v>
      </c>
      <c r="W118">
        <v>0</v>
      </c>
      <c r="X118">
        <v>4</v>
      </c>
      <c r="Y118">
        <v>4</v>
      </c>
      <c r="Z118">
        <v>0</v>
      </c>
      <c r="AA118">
        <v>0</v>
      </c>
      <c r="AB118">
        <v>270</v>
      </c>
      <c r="AC118">
        <v>270</v>
      </c>
      <c r="AD118">
        <v>31</v>
      </c>
      <c r="AE118">
        <v>23</v>
      </c>
      <c r="AF118">
        <v>216</v>
      </c>
      <c r="AG118">
        <v>0</v>
      </c>
    </row>
    <row r="119" spans="1:33" x14ac:dyDescent="0.25">
      <c r="A119" t="s">
        <v>240</v>
      </c>
      <c r="B119">
        <v>11784</v>
      </c>
      <c r="C119" t="s">
        <v>241</v>
      </c>
      <c r="D119">
        <v>3079</v>
      </c>
      <c r="E119">
        <v>557</v>
      </c>
      <c r="F119">
        <v>73</v>
      </c>
      <c r="G119">
        <v>33</v>
      </c>
      <c r="H119">
        <v>367</v>
      </c>
      <c r="I119">
        <v>84</v>
      </c>
      <c r="J119">
        <v>0</v>
      </c>
      <c r="K119">
        <v>973</v>
      </c>
      <c r="L119">
        <v>287</v>
      </c>
      <c r="M119">
        <v>383</v>
      </c>
      <c r="N119">
        <v>92</v>
      </c>
      <c r="O119">
        <v>211</v>
      </c>
      <c r="P119">
        <v>0</v>
      </c>
      <c r="Q119">
        <v>31</v>
      </c>
      <c r="R119">
        <v>31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1518</v>
      </c>
      <c r="AC119">
        <v>1418</v>
      </c>
      <c r="AD119">
        <v>460</v>
      </c>
      <c r="AE119">
        <v>467</v>
      </c>
      <c r="AF119">
        <v>491</v>
      </c>
      <c r="AG119">
        <v>100</v>
      </c>
    </row>
    <row r="120" spans="1:33" x14ac:dyDescent="0.25">
      <c r="A120" t="s">
        <v>242</v>
      </c>
      <c r="B120">
        <v>11786</v>
      </c>
      <c r="C120" t="s">
        <v>243</v>
      </c>
      <c r="D120">
        <v>374</v>
      </c>
      <c r="E120">
        <v>118</v>
      </c>
      <c r="F120">
        <v>39</v>
      </c>
      <c r="G120">
        <v>34</v>
      </c>
      <c r="H120">
        <v>12</v>
      </c>
      <c r="I120">
        <v>33</v>
      </c>
      <c r="J120">
        <v>0</v>
      </c>
      <c r="K120">
        <v>139</v>
      </c>
      <c r="L120">
        <v>98</v>
      </c>
      <c r="M120">
        <v>25</v>
      </c>
      <c r="N120">
        <v>16</v>
      </c>
      <c r="O120">
        <v>0</v>
      </c>
      <c r="P120">
        <v>0</v>
      </c>
      <c r="Q120">
        <v>18</v>
      </c>
      <c r="R120">
        <v>0</v>
      </c>
      <c r="S120">
        <v>0</v>
      </c>
      <c r="T120">
        <v>16</v>
      </c>
      <c r="U120">
        <v>2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99</v>
      </c>
      <c r="AC120">
        <v>99</v>
      </c>
      <c r="AD120">
        <v>0</v>
      </c>
      <c r="AE120">
        <v>0</v>
      </c>
      <c r="AF120">
        <v>99</v>
      </c>
      <c r="AG120">
        <v>0</v>
      </c>
    </row>
    <row r="121" spans="1:33" x14ac:dyDescent="0.25">
      <c r="A121" t="s">
        <v>244</v>
      </c>
      <c r="B121">
        <v>11787</v>
      </c>
      <c r="C121" t="s">
        <v>245</v>
      </c>
      <c r="D121">
        <v>2381</v>
      </c>
      <c r="E121">
        <v>728</v>
      </c>
      <c r="F121">
        <v>99</v>
      </c>
      <c r="G121">
        <v>115</v>
      </c>
      <c r="H121">
        <v>257</v>
      </c>
      <c r="I121">
        <v>257</v>
      </c>
      <c r="J121">
        <v>0</v>
      </c>
      <c r="K121">
        <v>1146</v>
      </c>
      <c r="L121">
        <v>380</v>
      </c>
      <c r="M121">
        <v>407</v>
      </c>
      <c r="N121">
        <v>201</v>
      </c>
      <c r="O121">
        <v>158</v>
      </c>
      <c r="P121">
        <v>0</v>
      </c>
      <c r="Q121">
        <v>23</v>
      </c>
      <c r="R121">
        <v>0</v>
      </c>
      <c r="S121">
        <v>0</v>
      </c>
      <c r="T121">
        <v>0</v>
      </c>
      <c r="U121">
        <v>0</v>
      </c>
      <c r="V121">
        <v>23</v>
      </c>
      <c r="W121">
        <v>0</v>
      </c>
      <c r="X121">
        <v>5</v>
      </c>
      <c r="Y121">
        <v>5</v>
      </c>
      <c r="Z121">
        <v>0</v>
      </c>
      <c r="AA121">
        <v>0</v>
      </c>
      <c r="AB121">
        <v>479</v>
      </c>
      <c r="AC121">
        <v>398</v>
      </c>
      <c r="AD121">
        <v>89</v>
      </c>
      <c r="AE121">
        <v>81</v>
      </c>
      <c r="AF121">
        <v>228</v>
      </c>
      <c r="AG121">
        <v>81</v>
      </c>
    </row>
    <row r="122" spans="1:33" x14ac:dyDescent="0.25">
      <c r="A122" t="s">
        <v>246</v>
      </c>
      <c r="B122">
        <v>11788</v>
      </c>
      <c r="C122" t="s">
        <v>247</v>
      </c>
      <c r="D122">
        <v>1643</v>
      </c>
      <c r="E122">
        <v>454</v>
      </c>
      <c r="F122">
        <v>110</v>
      </c>
      <c r="G122">
        <v>119</v>
      </c>
      <c r="H122">
        <v>87</v>
      </c>
      <c r="I122">
        <v>138</v>
      </c>
      <c r="J122">
        <v>0</v>
      </c>
      <c r="K122">
        <v>599</v>
      </c>
      <c r="L122">
        <v>157</v>
      </c>
      <c r="M122">
        <v>364</v>
      </c>
      <c r="N122">
        <v>18</v>
      </c>
      <c r="O122">
        <v>60</v>
      </c>
      <c r="P122">
        <v>0</v>
      </c>
      <c r="Q122">
        <v>62</v>
      </c>
      <c r="R122">
        <v>0</v>
      </c>
      <c r="S122">
        <v>0</v>
      </c>
      <c r="T122">
        <v>12</v>
      </c>
      <c r="U122">
        <v>0</v>
      </c>
      <c r="V122">
        <v>32</v>
      </c>
      <c r="W122">
        <v>18</v>
      </c>
      <c r="X122">
        <v>0</v>
      </c>
      <c r="Y122">
        <v>0</v>
      </c>
      <c r="Z122">
        <v>0</v>
      </c>
      <c r="AA122">
        <v>0</v>
      </c>
      <c r="AB122">
        <v>528</v>
      </c>
      <c r="AC122">
        <v>454</v>
      </c>
      <c r="AD122">
        <v>98</v>
      </c>
      <c r="AE122">
        <v>118</v>
      </c>
      <c r="AF122">
        <v>238</v>
      </c>
      <c r="AG122">
        <v>74</v>
      </c>
    </row>
    <row r="123" spans="1:33" x14ac:dyDescent="0.25">
      <c r="A123" t="s">
        <v>248</v>
      </c>
      <c r="B123">
        <v>11789</v>
      </c>
      <c r="C123" t="s">
        <v>249</v>
      </c>
      <c r="D123">
        <v>574</v>
      </c>
      <c r="E123">
        <v>224</v>
      </c>
      <c r="F123">
        <v>36</v>
      </c>
      <c r="G123">
        <v>0</v>
      </c>
      <c r="H123">
        <v>92</v>
      </c>
      <c r="I123">
        <v>96</v>
      </c>
      <c r="J123">
        <v>0</v>
      </c>
      <c r="K123">
        <v>164</v>
      </c>
      <c r="L123">
        <v>23</v>
      </c>
      <c r="M123">
        <v>96</v>
      </c>
      <c r="N123">
        <v>39</v>
      </c>
      <c r="O123">
        <v>6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186</v>
      </c>
      <c r="AC123">
        <v>104</v>
      </c>
      <c r="AD123">
        <v>0</v>
      </c>
      <c r="AE123">
        <v>0</v>
      </c>
      <c r="AF123">
        <v>104</v>
      </c>
      <c r="AG123">
        <v>82</v>
      </c>
    </row>
    <row r="124" spans="1:33" x14ac:dyDescent="0.25">
      <c r="A124" t="s">
        <v>250</v>
      </c>
      <c r="B124">
        <v>11790</v>
      </c>
      <c r="C124" t="s">
        <v>251</v>
      </c>
      <c r="D124">
        <v>2735</v>
      </c>
      <c r="E124">
        <v>404</v>
      </c>
      <c r="F124">
        <v>169</v>
      </c>
      <c r="G124">
        <v>46</v>
      </c>
      <c r="H124">
        <v>59</v>
      </c>
      <c r="I124">
        <v>130</v>
      </c>
      <c r="J124">
        <v>0</v>
      </c>
      <c r="K124">
        <v>1829</v>
      </c>
      <c r="L124">
        <v>1322</v>
      </c>
      <c r="M124">
        <v>354</v>
      </c>
      <c r="N124">
        <v>114</v>
      </c>
      <c r="O124">
        <v>39</v>
      </c>
      <c r="P124">
        <v>0</v>
      </c>
      <c r="Q124">
        <v>51</v>
      </c>
      <c r="R124">
        <v>0</v>
      </c>
      <c r="S124">
        <v>0</v>
      </c>
      <c r="T124">
        <v>0</v>
      </c>
      <c r="U124">
        <v>12</v>
      </c>
      <c r="V124">
        <v>39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451</v>
      </c>
      <c r="AC124">
        <v>390</v>
      </c>
      <c r="AD124">
        <v>290</v>
      </c>
      <c r="AE124">
        <v>16</v>
      </c>
      <c r="AF124">
        <v>84</v>
      </c>
      <c r="AG124">
        <v>61</v>
      </c>
    </row>
    <row r="125" spans="1:33" x14ac:dyDescent="0.25">
      <c r="A125" t="s">
        <v>252</v>
      </c>
      <c r="B125">
        <v>11791</v>
      </c>
      <c r="C125" t="s">
        <v>253</v>
      </c>
      <c r="D125">
        <v>5269</v>
      </c>
      <c r="E125">
        <v>859</v>
      </c>
      <c r="F125">
        <v>47</v>
      </c>
      <c r="G125">
        <v>167</v>
      </c>
      <c r="H125">
        <v>422</v>
      </c>
      <c r="I125">
        <v>223</v>
      </c>
      <c r="J125">
        <v>0</v>
      </c>
      <c r="K125">
        <v>3837</v>
      </c>
      <c r="L125">
        <v>1997</v>
      </c>
      <c r="M125">
        <v>1392</v>
      </c>
      <c r="N125">
        <v>103</v>
      </c>
      <c r="O125">
        <v>345</v>
      </c>
      <c r="P125">
        <v>0</v>
      </c>
      <c r="Q125">
        <v>139</v>
      </c>
      <c r="R125">
        <v>23</v>
      </c>
      <c r="S125">
        <v>0</v>
      </c>
      <c r="T125">
        <v>78</v>
      </c>
      <c r="U125">
        <v>0</v>
      </c>
      <c r="V125">
        <v>31</v>
      </c>
      <c r="W125">
        <v>7</v>
      </c>
      <c r="X125">
        <v>3</v>
      </c>
      <c r="Y125">
        <v>3</v>
      </c>
      <c r="Z125">
        <v>0</v>
      </c>
      <c r="AA125">
        <v>0</v>
      </c>
      <c r="AB125">
        <v>431</v>
      </c>
      <c r="AC125">
        <v>377</v>
      </c>
      <c r="AD125">
        <v>108</v>
      </c>
      <c r="AE125">
        <v>19</v>
      </c>
      <c r="AF125">
        <v>250</v>
      </c>
      <c r="AG125">
        <v>54</v>
      </c>
    </row>
    <row r="126" spans="1:33" x14ac:dyDescent="0.25">
      <c r="A126" t="s">
        <v>254</v>
      </c>
      <c r="B126">
        <v>11792</v>
      </c>
      <c r="C126" t="s">
        <v>255</v>
      </c>
      <c r="D126">
        <v>730</v>
      </c>
      <c r="E126">
        <v>500</v>
      </c>
      <c r="F126">
        <v>162</v>
      </c>
      <c r="G126">
        <v>38</v>
      </c>
      <c r="H126">
        <v>84</v>
      </c>
      <c r="I126">
        <v>216</v>
      </c>
      <c r="J126">
        <v>0</v>
      </c>
      <c r="K126">
        <v>118</v>
      </c>
      <c r="L126">
        <v>18</v>
      </c>
      <c r="M126">
        <v>69</v>
      </c>
      <c r="N126">
        <v>31</v>
      </c>
      <c r="O126">
        <v>0</v>
      </c>
      <c r="P126">
        <v>0</v>
      </c>
      <c r="Q126">
        <v>24</v>
      </c>
      <c r="R126">
        <v>0</v>
      </c>
      <c r="S126">
        <v>0</v>
      </c>
      <c r="T126">
        <v>0</v>
      </c>
      <c r="U126">
        <v>24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88</v>
      </c>
      <c r="AC126">
        <v>85</v>
      </c>
      <c r="AD126">
        <v>16</v>
      </c>
      <c r="AE126">
        <v>48</v>
      </c>
      <c r="AF126">
        <v>21</v>
      </c>
      <c r="AG126">
        <v>3</v>
      </c>
    </row>
    <row r="127" spans="1:33" x14ac:dyDescent="0.25">
      <c r="A127" t="s">
        <v>256</v>
      </c>
      <c r="B127">
        <v>11793</v>
      </c>
      <c r="C127" t="s">
        <v>257</v>
      </c>
      <c r="D127">
        <v>2462</v>
      </c>
      <c r="E127">
        <v>908</v>
      </c>
      <c r="F127">
        <v>168</v>
      </c>
      <c r="G127">
        <v>131</v>
      </c>
      <c r="H127">
        <v>489</v>
      </c>
      <c r="I127">
        <v>120</v>
      </c>
      <c r="J127">
        <v>0</v>
      </c>
      <c r="K127">
        <v>850</v>
      </c>
      <c r="L127">
        <v>229</v>
      </c>
      <c r="M127">
        <v>436</v>
      </c>
      <c r="N127">
        <v>120</v>
      </c>
      <c r="O127">
        <v>65</v>
      </c>
      <c r="P127">
        <v>0</v>
      </c>
      <c r="Q127">
        <v>49</v>
      </c>
      <c r="R127">
        <v>0</v>
      </c>
      <c r="S127">
        <v>0</v>
      </c>
      <c r="T127">
        <v>47</v>
      </c>
      <c r="U127">
        <v>0</v>
      </c>
      <c r="V127">
        <v>2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655</v>
      </c>
      <c r="AC127">
        <v>634</v>
      </c>
      <c r="AD127">
        <v>218</v>
      </c>
      <c r="AE127">
        <v>84</v>
      </c>
      <c r="AF127">
        <v>332</v>
      </c>
      <c r="AG127">
        <v>21</v>
      </c>
    </row>
    <row r="128" spans="1:33" x14ac:dyDescent="0.25">
      <c r="A128" t="s">
        <v>258</v>
      </c>
      <c r="B128">
        <v>11794</v>
      </c>
      <c r="C128" t="s">
        <v>259</v>
      </c>
      <c r="D128">
        <v>791</v>
      </c>
      <c r="E128">
        <v>51</v>
      </c>
      <c r="F128">
        <v>19</v>
      </c>
      <c r="G128">
        <v>0</v>
      </c>
      <c r="H128">
        <v>0</v>
      </c>
      <c r="I128">
        <v>32</v>
      </c>
      <c r="J128">
        <v>0</v>
      </c>
      <c r="K128">
        <v>519</v>
      </c>
      <c r="L128">
        <v>305</v>
      </c>
      <c r="M128">
        <v>139</v>
      </c>
      <c r="N128">
        <v>49</v>
      </c>
      <c r="O128">
        <v>26</v>
      </c>
      <c r="P128">
        <v>0</v>
      </c>
      <c r="Q128">
        <v>66</v>
      </c>
      <c r="R128">
        <v>0</v>
      </c>
      <c r="S128">
        <v>0</v>
      </c>
      <c r="T128">
        <v>0</v>
      </c>
      <c r="U128">
        <v>0</v>
      </c>
      <c r="V128">
        <v>6</v>
      </c>
      <c r="W128">
        <v>60</v>
      </c>
      <c r="X128">
        <v>5</v>
      </c>
      <c r="Y128">
        <v>5</v>
      </c>
      <c r="Z128">
        <v>0</v>
      </c>
      <c r="AA128">
        <v>0</v>
      </c>
      <c r="AB128">
        <v>150</v>
      </c>
      <c r="AC128">
        <v>140</v>
      </c>
      <c r="AD128">
        <v>76</v>
      </c>
      <c r="AE128">
        <v>0</v>
      </c>
      <c r="AF128">
        <v>64</v>
      </c>
      <c r="AG128">
        <v>10</v>
      </c>
    </row>
    <row r="129" spans="1:33" x14ac:dyDescent="0.25">
      <c r="A129" t="s">
        <v>260</v>
      </c>
      <c r="B129">
        <v>11795</v>
      </c>
      <c r="C129" t="s">
        <v>261</v>
      </c>
      <c r="D129">
        <v>1284</v>
      </c>
      <c r="E129">
        <v>571</v>
      </c>
      <c r="F129">
        <v>156</v>
      </c>
      <c r="G129">
        <v>69</v>
      </c>
      <c r="H129">
        <v>187</v>
      </c>
      <c r="I129">
        <v>159</v>
      </c>
      <c r="J129">
        <v>0</v>
      </c>
      <c r="K129">
        <v>380</v>
      </c>
      <c r="L129">
        <v>90</v>
      </c>
      <c r="M129">
        <v>188</v>
      </c>
      <c r="N129">
        <v>49</v>
      </c>
      <c r="O129">
        <v>53</v>
      </c>
      <c r="P129">
        <v>0</v>
      </c>
      <c r="Q129">
        <v>33</v>
      </c>
      <c r="R129">
        <v>0</v>
      </c>
      <c r="S129">
        <v>0</v>
      </c>
      <c r="T129">
        <v>19</v>
      </c>
      <c r="U129">
        <v>12</v>
      </c>
      <c r="V129">
        <v>2</v>
      </c>
      <c r="W129">
        <v>0</v>
      </c>
      <c r="X129">
        <v>8</v>
      </c>
      <c r="Y129">
        <v>8</v>
      </c>
      <c r="Z129">
        <v>0</v>
      </c>
      <c r="AA129">
        <v>0</v>
      </c>
      <c r="AB129">
        <v>292</v>
      </c>
      <c r="AC129">
        <v>275</v>
      </c>
      <c r="AD129">
        <v>84</v>
      </c>
      <c r="AE129">
        <v>94</v>
      </c>
      <c r="AF129">
        <v>97</v>
      </c>
      <c r="AG129">
        <v>17</v>
      </c>
    </row>
    <row r="130" spans="1:33" x14ac:dyDescent="0.25">
      <c r="A130" t="s">
        <v>262</v>
      </c>
      <c r="B130">
        <v>11796</v>
      </c>
      <c r="C130" t="s">
        <v>263</v>
      </c>
      <c r="D130">
        <v>108</v>
      </c>
      <c r="E130">
        <v>39</v>
      </c>
      <c r="F130">
        <v>0</v>
      </c>
      <c r="G130">
        <v>25</v>
      </c>
      <c r="H130">
        <v>14</v>
      </c>
      <c r="I130">
        <v>0</v>
      </c>
      <c r="J130">
        <v>0</v>
      </c>
      <c r="K130">
        <v>20</v>
      </c>
      <c r="L130">
        <v>0</v>
      </c>
      <c r="M130">
        <v>0</v>
      </c>
      <c r="N130">
        <v>20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49</v>
      </c>
      <c r="AC130">
        <v>49</v>
      </c>
      <c r="AD130">
        <v>8</v>
      </c>
      <c r="AE130">
        <v>14</v>
      </c>
      <c r="AF130">
        <v>27</v>
      </c>
      <c r="AG130">
        <v>0</v>
      </c>
    </row>
    <row r="131" spans="1:33" x14ac:dyDescent="0.25">
      <c r="A131" t="s">
        <v>264</v>
      </c>
      <c r="B131">
        <v>11797</v>
      </c>
      <c r="C131" t="s">
        <v>265</v>
      </c>
      <c r="D131">
        <v>1323</v>
      </c>
      <c r="E131">
        <v>365</v>
      </c>
      <c r="F131">
        <v>54</v>
      </c>
      <c r="G131">
        <v>73</v>
      </c>
      <c r="H131">
        <v>112</v>
      </c>
      <c r="I131">
        <v>126</v>
      </c>
      <c r="J131">
        <v>0</v>
      </c>
      <c r="K131">
        <v>800</v>
      </c>
      <c r="L131">
        <v>279</v>
      </c>
      <c r="M131">
        <v>315</v>
      </c>
      <c r="N131">
        <v>46</v>
      </c>
      <c r="O131">
        <v>160</v>
      </c>
      <c r="P131">
        <v>0</v>
      </c>
      <c r="Q131">
        <v>48</v>
      </c>
      <c r="R131">
        <v>0</v>
      </c>
      <c r="S131">
        <v>0</v>
      </c>
      <c r="T131">
        <v>48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110</v>
      </c>
      <c r="AC131">
        <v>84</v>
      </c>
      <c r="AD131">
        <v>54</v>
      </c>
      <c r="AE131">
        <v>17</v>
      </c>
      <c r="AF131">
        <v>13</v>
      </c>
      <c r="AG131">
        <v>26</v>
      </c>
    </row>
    <row r="132" spans="1:33" x14ac:dyDescent="0.25">
      <c r="A132" t="s">
        <v>266</v>
      </c>
      <c r="B132">
        <v>11798</v>
      </c>
      <c r="C132" t="s">
        <v>267</v>
      </c>
      <c r="D132">
        <v>3840</v>
      </c>
      <c r="E132">
        <v>28</v>
      </c>
      <c r="F132">
        <v>0</v>
      </c>
      <c r="G132">
        <v>4</v>
      </c>
      <c r="H132">
        <v>24</v>
      </c>
      <c r="I132">
        <v>0</v>
      </c>
      <c r="J132">
        <v>0</v>
      </c>
      <c r="K132">
        <v>184</v>
      </c>
      <c r="L132">
        <v>18</v>
      </c>
      <c r="M132">
        <v>144</v>
      </c>
      <c r="N132">
        <v>18</v>
      </c>
      <c r="O132">
        <v>0</v>
      </c>
      <c r="P132">
        <v>4</v>
      </c>
      <c r="Q132">
        <v>239</v>
      </c>
      <c r="R132">
        <v>15</v>
      </c>
      <c r="S132">
        <v>0</v>
      </c>
      <c r="T132">
        <v>3</v>
      </c>
      <c r="U132">
        <v>0</v>
      </c>
      <c r="V132">
        <v>200</v>
      </c>
      <c r="W132">
        <v>21</v>
      </c>
      <c r="X132">
        <v>0</v>
      </c>
      <c r="Y132">
        <v>0</v>
      </c>
      <c r="Z132">
        <v>0</v>
      </c>
      <c r="AA132">
        <v>0</v>
      </c>
      <c r="AB132">
        <v>3389</v>
      </c>
      <c r="AC132">
        <v>3389</v>
      </c>
      <c r="AD132">
        <v>1877</v>
      </c>
      <c r="AE132">
        <v>1056</v>
      </c>
      <c r="AF132">
        <v>456</v>
      </c>
      <c r="AG132">
        <v>0</v>
      </c>
    </row>
    <row r="133" spans="1:33" x14ac:dyDescent="0.25">
      <c r="A133" t="s">
        <v>268</v>
      </c>
      <c r="B133">
        <v>11801</v>
      </c>
      <c r="C133" t="s">
        <v>269</v>
      </c>
      <c r="D133">
        <v>10099</v>
      </c>
      <c r="E133">
        <v>1460</v>
      </c>
      <c r="F133">
        <v>323</v>
      </c>
      <c r="G133">
        <v>179</v>
      </c>
      <c r="H133">
        <v>480</v>
      </c>
      <c r="I133">
        <v>458</v>
      </c>
      <c r="J133">
        <v>20</v>
      </c>
      <c r="K133">
        <v>5732</v>
      </c>
      <c r="L133">
        <v>1017</v>
      </c>
      <c r="M133">
        <v>4057</v>
      </c>
      <c r="N133">
        <v>533</v>
      </c>
      <c r="O133">
        <v>125</v>
      </c>
      <c r="P133">
        <v>0</v>
      </c>
      <c r="Q133">
        <v>170</v>
      </c>
      <c r="R133">
        <v>11</v>
      </c>
      <c r="S133">
        <v>8</v>
      </c>
      <c r="T133">
        <v>16</v>
      </c>
      <c r="U133">
        <v>0</v>
      </c>
      <c r="V133">
        <v>127</v>
      </c>
      <c r="W133">
        <v>8</v>
      </c>
      <c r="X133">
        <v>23</v>
      </c>
      <c r="Y133">
        <v>23</v>
      </c>
      <c r="Z133">
        <v>0</v>
      </c>
      <c r="AA133">
        <v>0</v>
      </c>
      <c r="AB133">
        <v>2714</v>
      </c>
      <c r="AC133">
        <v>2673</v>
      </c>
      <c r="AD133">
        <v>615</v>
      </c>
      <c r="AE133">
        <v>669</v>
      </c>
      <c r="AF133">
        <v>1389</v>
      </c>
      <c r="AG133">
        <v>41</v>
      </c>
    </row>
    <row r="134" spans="1:33" x14ac:dyDescent="0.25">
      <c r="A134" t="s">
        <v>270</v>
      </c>
      <c r="B134">
        <v>11803</v>
      </c>
      <c r="C134" t="s">
        <v>271</v>
      </c>
      <c r="D134">
        <v>4288</v>
      </c>
      <c r="E134">
        <v>949</v>
      </c>
      <c r="F134">
        <v>86</v>
      </c>
      <c r="G134">
        <v>106</v>
      </c>
      <c r="H134">
        <v>310</v>
      </c>
      <c r="I134">
        <v>447</v>
      </c>
      <c r="J134">
        <v>0</v>
      </c>
      <c r="K134">
        <v>2585</v>
      </c>
      <c r="L134">
        <v>1026</v>
      </c>
      <c r="M134">
        <v>1159</v>
      </c>
      <c r="N134">
        <v>150</v>
      </c>
      <c r="O134">
        <v>250</v>
      </c>
      <c r="P134">
        <v>0</v>
      </c>
      <c r="Q134">
        <v>70</v>
      </c>
      <c r="R134">
        <v>43</v>
      </c>
      <c r="S134">
        <v>0</v>
      </c>
      <c r="T134">
        <v>0</v>
      </c>
      <c r="U134">
        <v>27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684</v>
      </c>
      <c r="AC134">
        <v>620</v>
      </c>
      <c r="AD134">
        <v>265</v>
      </c>
      <c r="AE134">
        <v>169</v>
      </c>
      <c r="AF134">
        <v>186</v>
      </c>
      <c r="AG134">
        <v>64</v>
      </c>
    </row>
    <row r="135" spans="1:33" x14ac:dyDescent="0.25">
      <c r="A135" t="s">
        <v>272</v>
      </c>
      <c r="B135">
        <v>11804</v>
      </c>
      <c r="C135" t="s">
        <v>273</v>
      </c>
      <c r="D135">
        <v>581</v>
      </c>
      <c r="E135">
        <v>275</v>
      </c>
      <c r="F135">
        <v>11</v>
      </c>
      <c r="G135">
        <v>41</v>
      </c>
      <c r="H135">
        <v>51</v>
      </c>
      <c r="I135">
        <v>172</v>
      </c>
      <c r="J135">
        <v>0</v>
      </c>
      <c r="K135">
        <v>282</v>
      </c>
      <c r="L135">
        <v>49</v>
      </c>
      <c r="M135">
        <v>153</v>
      </c>
      <c r="N135">
        <v>0</v>
      </c>
      <c r="O135">
        <v>80</v>
      </c>
      <c r="P135">
        <v>0</v>
      </c>
      <c r="Q135">
        <v>14</v>
      </c>
      <c r="R135">
        <v>8</v>
      </c>
      <c r="S135">
        <v>0</v>
      </c>
      <c r="T135">
        <v>6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10</v>
      </c>
      <c r="AC135">
        <v>10</v>
      </c>
      <c r="AD135">
        <v>10</v>
      </c>
      <c r="AE135">
        <v>0</v>
      </c>
      <c r="AF135">
        <v>0</v>
      </c>
      <c r="AG135">
        <v>0</v>
      </c>
    </row>
    <row r="136" spans="1:33" x14ac:dyDescent="0.25">
      <c r="A136" t="s">
        <v>274</v>
      </c>
      <c r="B136">
        <v>11901</v>
      </c>
      <c r="C136" t="s">
        <v>275</v>
      </c>
      <c r="D136">
        <v>6876</v>
      </c>
      <c r="E136">
        <v>922</v>
      </c>
      <c r="F136">
        <v>48</v>
      </c>
      <c r="G136">
        <v>107</v>
      </c>
      <c r="H136">
        <v>45</v>
      </c>
      <c r="I136">
        <v>722</v>
      </c>
      <c r="J136">
        <v>0</v>
      </c>
      <c r="K136">
        <v>506</v>
      </c>
      <c r="L136">
        <v>169</v>
      </c>
      <c r="M136">
        <v>251</v>
      </c>
      <c r="N136">
        <v>48</v>
      </c>
      <c r="O136">
        <v>38</v>
      </c>
      <c r="P136">
        <v>0</v>
      </c>
      <c r="Q136">
        <v>725</v>
      </c>
      <c r="R136">
        <v>0</v>
      </c>
      <c r="S136">
        <v>0</v>
      </c>
      <c r="T136">
        <v>38</v>
      </c>
      <c r="U136">
        <v>0</v>
      </c>
      <c r="V136">
        <v>687</v>
      </c>
      <c r="W136">
        <v>0</v>
      </c>
      <c r="X136">
        <v>87</v>
      </c>
      <c r="Y136">
        <v>0</v>
      </c>
      <c r="Z136">
        <v>0</v>
      </c>
      <c r="AA136">
        <v>87</v>
      </c>
      <c r="AB136">
        <v>4636</v>
      </c>
      <c r="AC136">
        <v>4568</v>
      </c>
      <c r="AD136">
        <v>366</v>
      </c>
      <c r="AE136">
        <v>3843</v>
      </c>
      <c r="AF136">
        <v>359</v>
      </c>
      <c r="AG136">
        <v>68</v>
      </c>
    </row>
    <row r="137" spans="1:33" x14ac:dyDescent="0.25">
      <c r="A137" t="s">
        <v>276</v>
      </c>
      <c r="B137">
        <v>11930</v>
      </c>
      <c r="C137" t="s">
        <v>277</v>
      </c>
      <c r="D137">
        <v>240</v>
      </c>
      <c r="E137">
        <v>148</v>
      </c>
      <c r="F137">
        <v>14</v>
      </c>
      <c r="G137">
        <v>10</v>
      </c>
      <c r="H137">
        <v>64</v>
      </c>
      <c r="I137">
        <v>60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44</v>
      </c>
      <c r="R137">
        <v>6</v>
      </c>
      <c r="S137">
        <v>29</v>
      </c>
      <c r="T137">
        <v>0</v>
      </c>
      <c r="U137">
        <v>0</v>
      </c>
      <c r="V137">
        <v>9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48</v>
      </c>
      <c r="AC137">
        <v>48</v>
      </c>
      <c r="AD137">
        <v>15</v>
      </c>
      <c r="AE137">
        <v>26</v>
      </c>
      <c r="AF137">
        <v>7</v>
      </c>
      <c r="AG137">
        <v>0</v>
      </c>
    </row>
    <row r="138" spans="1:33" x14ac:dyDescent="0.25">
      <c r="A138" t="s">
        <v>278</v>
      </c>
      <c r="B138">
        <v>11931</v>
      </c>
      <c r="C138" t="s">
        <v>279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</row>
    <row r="139" spans="1:33" x14ac:dyDescent="0.25">
      <c r="A139" t="s">
        <v>280</v>
      </c>
      <c r="B139">
        <v>11932</v>
      </c>
      <c r="C139" t="s">
        <v>281</v>
      </c>
      <c r="D139">
        <v>163</v>
      </c>
      <c r="E139">
        <v>56</v>
      </c>
      <c r="F139">
        <v>0</v>
      </c>
      <c r="G139">
        <v>56</v>
      </c>
      <c r="H139">
        <v>0</v>
      </c>
      <c r="I139">
        <v>0</v>
      </c>
      <c r="J139">
        <v>0</v>
      </c>
      <c r="K139">
        <v>19</v>
      </c>
      <c r="L139">
        <v>0</v>
      </c>
      <c r="M139">
        <v>0</v>
      </c>
      <c r="N139">
        <v>9</v>
      </c>
      <c r="O139">
        <v>10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88</v>
      </c>
      <c r="AC139">
        <v>88</v>
      </c>
      <c r="AD139">
        <v>5</v>
      </c>
      <c r="AE139">
        <v>67</v>
      </c>
      <c r="AF139">
        <v>16</v>
      </c>
      <c r="AG139">
        <v>0</v>
      </c>
    </row>
    <row r="140" spans="1:33" x14ac:dyDescent="0.25">
      <c r="A140" t="s">
        <v>282</v>
      </c>
      <c r="B140">
        <v>11933</v>
      </c>
      <c r="C140" t="s">
        <v>283</v>
      </c>
      <c r="D140">
        <v>607</v>
      </c>
      <c r="E140">
        <v>385</v>
      </c>
      <c r="F140">
        <v>55</v>
      </c>
      <c r="G140">
        <v>87</v>
      </c>
      <c r="H140">
        <v>17</v>
      </c>
      <c r="I140">
        <v>226</v>
      </c>
      <c r="J140">
        <v>0</v>
      </c>
      <c r="K140">
        <v>99</v>
      </c>
      <c r="L140">
        <v>47</v>
      </c>
      <c r="M140">
        <v>0</v>
      </c>
      <c r="N140">
        <v>34</v>
      </c>
      <c r="O140">
        <v>18</v>
      </c>
      <c r="P140">
        <v>0</v>
      </c>
      <c r="Q140">
        <v>15</v>
      </c>
      <c r="R140">
        <v>0</v>
      </c>
      <c r="S140">
        <v>0</v>
      </c>
      <c r="T140">
        <v>9</v>
      </c>
      <c r="U140">
        <v>0</v>
      </c>
      <c r="V140">
        <v>6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108</v>
      </c>
      <c r="AC140">
        <v>89</v>
      </c>
      <c r="AD140">
        <v>17</v>
      </c>
      <c r="AE140">
        <v>72</v>
      </c>
      <c r="AF140">
        <v>0</v>
      </c>
      <c r="AG140">
        <v>19</v>
      </c>
    </row>
    <row r="141" spans="1:33" x14ac:dyDescent="0.25">
      <c r="A141" t="s">
        <v>284</v>
      </c>
      <c r="B141">
        <v>11934</v>
      </c>
      <c r="C141" t="s">
        <v>285</v>
      </c>
      <c r="D141">
        <v>541</v>
      </c>
      <c r="E141">
        <v>174</v>
      </c>
      <c r="F141">
        <v>0</v>
      </c>
      <c r="G141">
        <v>69</v>
      </c>
      <c r="H141">
        <v>16</v>
      </c>
      <c r="I141">
        <v>89</v>
      </c>
      <c r="J141">
        <v>0</v>
      </c>
      <c r="K141">
        <v>32</v>
      </c>
      <c r="L141">
        <v>32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335</v>
      </c>
      <c r="AC141">
        <v>335</v>
      </c>
      <c r="AD141">
        <v>21</v>
      </c>
      <c r="AE141">
        <v>267</v>
      </c>
      <c r="AF141">
        <v>47</v>
      </c>
      <c r="AG141">
        <v>0</v>
      </c>
    </row>
    <row r="142" spans="1:33" x14ac:dyDescent="0.25">
      <c r="A142" t="s">
        <v>286</v>
      </c>
      <c r="B142">
        <v>11935</v>
      </c>
      <c r="C142" t="s">
        <v>287</v>
      </c>
      <c r="D142">
        <v>269</v>
      </c>
      <c r="E142">
        <v>220</v>
      </c>
      <c r="F142">
        <v>32</v>
      </c>
      <c r="G142">
        <v>21</v>
      </c>
      <c r="H142">
        <v>53</v>
      </c>
      <c r="I142">
        <v>114</v>
      </c>
      <c r="J142">
        <v>0</v>
      </c>
      <c r="K142">
        <v>49</v>
      </c>
      <c r="L142">
        <v>0</v>
      </c>
      <c r="M142">
        <v>49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</row>
    <row r="143" spans="1:33" x14ac:dyDescent="0.25">
      <c r="A143" t="s">
        <v>288</v>
      </c>
      <c r="B143">
        <v>11937</v>
      </c>
      <c r="C143" t="s">
        <v>289</v>
      </c>
      <c r="D143">
        <v>3187</v>
      </c>
      <c r="E143">
        <v>478</v>
      </c>
      <c r="F143">
        <v>175</v>
      </c>
      <c r="G143">
        <v>102</v>
      </c>
      <c r="H143">
        <v>42</v>
      </c>
      <c r="I143">
        <v>143</v>
      </c>
      <c r="J143">
        <v>16</v>
      </c>
      <c r="K143">
        <v>238</v>
      </c>
      <c r="L143">
        <v>0</v>
      </c>
      <c r="M143">
        <v>0</v>
      </c>
      <c r="N143">
        <v>211</v>
      </c>
      <c r="O143">
        <v>27</v>
      </c>
      <c r="P143">
        <v>0</v>
      </c>
      <c r="Q143">
        <v>534</v>
      </c>
      <c r="R143">
        <v>16</v>
      </c>
      <c r="S143">
        <v>466</v>
      </c>
      <c r="T143">
        <v>52</v>
      </c>
      <c r="U143">
        <v>0</v>
      </c>
      <c r="V143">
        <v>0</v>
      </c>
      <c r="W143">
        <v>0</v>
      </c>
      <c r="X143">
        <v>13</v>
      </c>
      <c r="Y143">
        <v>13</v>
      </c>
      <c r="Z143">
        <v>0</v>
      </c>
      <c r="AA143">
        <v>0</v>
      </c>
      <c r="AB143">
        <v>1924</v>
      </c>
      <c r="AC143">
        <v>1885</v>
      </c>
      <c r="AD143">
        <v>52</v>
      </c>
      <c r="AE143">
        <v>388</v>
      </c>
      <c r="AF143">
        <v>1445</v>
      </c>
      <c r="AG143">
        <v>39</v>
      </c>
    </row>
    <row r="144" spans="1:33" x14ac:dyDescent="0.25">
      <c r="A144" t="s">
        <v>290</v>
      </c>
      <c r="B144">
        <v>11939</v>
      </c>
      <c r="C144" t="s">
        <v>291</v>
      </c>
      <c r="D144">
        <v>137</v>
      </c>
      <c r="E144">
        <v>71</v>
      </c>
      <c r="F144">
        <v>20</v>
      </c>
      <c r="G144">
        <v>13</v>
      </c>
      <c r="H144">
        <v>26</v>
      </c>
      <c r="I144">
        <v>12</v>
      </c>
      <c r="J144">
        <v>0</v>
      </c>
      <c r="K144">
        <v>31</v>
      </c>
      <c r="L144">
        <v>3</v>
      </c>
      <c r="M144">
        <v>0</v>
      </c>
      <c r="N144">
        <v>0</v>
      </c>
      <c r="O144">
        <v>28</v>
      </c>
      <c r="P144">
        <v>0</v>
      </c>
      <c r="Q144">
        <v>3</v>
      </c>
      <c r="R144">
        <v>0</v>
      </c>
      <c r="S144">
        <v>0</v>
      </c>
      <c r="T144">
        <v>3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32</v>
      </c>
      <c r="AC144">
        <v>32</v>
      </c>
      <c r="AD144">
        <v>0</v>
      </c>
      <c r="AE144">
        <v>32</v>
      </c>
      <c r="AF144">
        <v>0</v>
      </c>
      <c r="AG144">
        <v>0</v>
      </c>
    </row>
    <row r="145" spans="1:33" x14ac:dyDescent="0.25">
      <c r="A145" t="s">
        <v>292</v>
      </c>
      <c r="B145">
        <v>11940</v>
      </c>
      <c r="C145" t="s">
        <v>293</v>
      </c>
      <c r="D145">
        <v>179</v>
      </c>
      <c r="E145">
        <v>66</v>
      </c>
      <c r="F145">
        <v>0</v>
      </c>
      <c r="G145">
        <v>9</v>
      </c>
      <c r="H145">
        <v>57</v>
      </c>
      <c r="I145">
        <v>0</v>
      </c>
      <c r="J145">
        <v>0</v>
      </c>
      <c r="K145">
        <v>51</v>
      </c>
      <c r="L145">
        <v>1</v>
      </c>
      <c r="M145">
        <v>11</v>
      </c>
      <c r="N145">
        <v>10</v>
      </c>
      <c r="O145">
        <v>29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12</v>
      </c>
      <c r="Y145">
        <v>12</v>
      </c>
      <c r="Z145">
        <v>0</v>
      </c>
      <c r="AA145">
        <v>0</v>
      </c>
      <c r="AB145">
        <v>50</v>
      </c>
      <c r="AC145">
        <v>50</v>
      </c>
      <c r="AD145">
        <v>1</v>
      </c>
      <c r="AE145">
        <v>37</v>
      </c>
      <c r="AF145">
        <v>12</v>
      </c>
      <c r="AG145">
        <v>0</v>
      </c>
    </row>
    <row r="146" spans="1:33" x14ac:dyDescent="0.25">
      <c r="A146" t="s">
        <v>294</v>
      </c>
      <c r="B146">
        <v>11941</v>
      </c>
      <c r="C146" t="s">
        <v>295</v>
      </c>
      <c r="D146">
        <v>191</v>
      </c>
      <c r="E146">
        <v>53</v>
      </c>
      <c r="F146">
        <v>40</v>
      </c>
      <c r="G146">
        <v>5</v>
      </c>
      <c r="H146">
        <v>8</v>
      </c>
      <c r="I146">
        <v>0</v>
      </c>
      <c r="J146">
        <v>0</v>
      </c>
      <c r="K146">
        <v>13</v>
      </c>
      <c r="L146">
        <v>0</v>
      </c>
      <c r="M146">
        <v>0</v>
      </c>
      <c r="N146">
        <v>13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125</v>
      </c>
      <c r="AC146">
        <v>125</v>
      </c>
      <c r="AD146">
        <v>9</v>
      </c>
      <c r="AE146">
        <v>0</v>
      </c>
      <c r="AF146">
        <v>116</v>
      </c>
      <c r="AG146">
        <v>0</v>
      </c>
    </row>
    <row r="147" spans="1:33" x14ac:dyDescent="0.25">
      <c r="A147" t="s">
        <v>296</v>
      </c>
      <c r="B147">
        <v>11942</v>
      </c>
      <c r="C147" t="s">
        <v>297</v>
      </c>
      <c r="D147">
        <v>232</v>
      </c>
      <c r="E147">
        <v>132</v>
      </c>
      <c r="F147">
        <v>17</v>
      </c>
      <c r="G147">
        <v>11</v>
      </c>
      <c r="H147">
        <v>66</v>
      </c>
      <c r="I147">
        <v>38</v>
      </c>
      <c r="J147">
        <v>0</v>
      </c>
      <c r="K147">
        <v>16</v>
      </c>
      <c r="L147">
        <v>11</v>
      </c>
      <c r="M147">
        <v>0</v>
      </c>
      <c r="N147">
        <v>0</v>
      </c>
      <c r="O147">
        <v>5</v>
      </c>
      <c r="P147">
        <v>0</v>
      </c>
      <c r="Q147">
        <v>7</v>
      </c>
      <c r="R147">
        <v>0</v>
      </c>
      <c r="S147">
        <v>7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77</v>
      </c>
      <c r="AC147">
        <v>58</v>
      </c>
      <c r="AD147">
        <v>18</v>
      </c>
      <c r="AE147">
        <v>40</v>
      </c>
      <c r="AF147">
        <v>0</v>
      </c>
      <c r="AG147">
        <v>19</v>
      </c>
    </row>
    <row r="148" spans="1:33" x14ac:dyDescent="0.25">
      <c r="A148" t="s">
        <v>298</v>
      </c>
      <c r="B148">
        <v>11944</v>
      </c>
      <c r="C148" t="s">
        <v>299</v>
      </c>
      <c r="D148">
        <v>759</v>
      </c>
      <c r="E148">
        <v>128</v>
      </c>
      <c r="F148">
        <v>26</v>
      </c>
      <c r="G148">
        <v>15</v>
      </c>
      <c r="H148">
        <v>33</v>
      </c>
      <c r="I148">
        <v>54</v>
      </c>
      <c r="J148">
        <v>0</v>
      </c>
      <c r="K148">
        <v>56</v>
      </c>
      <c r="L148">
        <v>0</v>
      </c>
      <c r="M148">
        <v>1</v>
      </c>
      <c r="N148">
        <v>0</v>
      </c>
      <c r="O148">
        <v>55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575</v>
      </c>
      <c r="AC148">
        <v>561</v>
      </c>
      <c r="AD148">
        <v>60</v>
      </c>
      <c r="AE148">
        <v>433</v>
      </c>
      <c r="AF148">
        <v>68</v>
      </c>
      <c r="AG148">
        <v>14</v>
      </c>
    </row>
    <row r="149" spans="1:33" x14ac:dyDescent="0.25">
      <c r="A149" t="s">
        <v>300</v>
      </c>
      <c r="B149">
        <v>11946</v>
      </c>
      <c r="C149" t="s">
        <v>301</v>
      </c>
      <c r="D149">
        <v>3169</v>
      </c>
      <c r="E149">
        <v>433</v>
      </c>
      <c r="F149">
        <v>138</v>
      </c>
      <c r="G149">
        <v>39</v>
      </c>
      <c r="H149">
        <v>143</v>
      </c>
      <c r="I149">
        <v>113</v>
      </c>
      <c r="J149">
        <v>0</v>
      </c>
      <c r="K149">
        <v>164</v>
      </c>
      <c r="L149">
        <v>10</v>
      </c>
      <c r="M149">
        <v>11</v>
      </c>
      <c r="N149">
        <v>100</v>
      </c>
      <c r="O149">
        <v>43</v>
      </c>
      <c r="P149">
        <v>0</v>
      </c>
      <c r="Q149">
        <v>65</v>
      </c>
      <c r="R149">
        <v>0</v>
      </c>
      <c r="S149">
        <v>0</v>
      </c>
      <c r="T149">
        <v>65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2507</v>
      </c>
      <c r="AC149">
        <v>2490</v>
      </c>
      <c r="AD149">
        <v>156</v>
      </c>
      <c r="AE149">
        <v>1048</v>
      </c>
      <c r="AF149">
        <v>1286</v>
      </c>
      <c r="AG149">
        <v>17</v>
      </c>
    </row>
    <row r="150" spans="1:33" x14ac:dyDescent="0.25">
      <c r="A150" t="s">
        <v>302</v>
      </c>
      <c r="B150">
        <v>11947</v>
      </c>
      <c r="C150" t="s">
        <v>303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</row>
    <row r="151" spans="1:33" x14ac:dyDescent="0.25">
      <c r="A151" t="s">
        <v>304</v>
      </c>
      <c r="B151">
        <v>11948</v>
      </c>
      <c r="C151" t="s">
        <v>305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</row>
    <row r="152" spans="1:33" x14ac:dyDescent="0.25">
      <c r="A152" t="s">
        <v>306</v>
      </c>
      <c r="B152">
        <v>11949</v>
      </c>
      <c r="C152" t="s">
        <v>307</v>
      </c>
      <c r="D152">
        <v>594</v>
      </c>
      <c r="E152">
        <v>275</v>
      </c>
      <c r="F152">
        <v>59</v>
      </c>
      <c r="G152">
        <v>72</v>
      </c>
      <c r="H152">
        <v>107</v>
      </c>
      <c r="I152">
        <v>37</v>
      </c>
      <c r="J152">
        <v>0</v>
      </c>
      <c r="K152">
        <v>229</v>
      </c>
      <c r="L152">
        <v>24</v>
      </c>
      <c r="M152">
        <v>68</v>
      </c>
      <c r="N152">
        <v>137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90</v>
      </c>
      <c r="AC152">
        <v>27</v>
      </c>
      <c r="AD152">
        <v>11</v>
      </c>
      <c r="AE152">
        <v>0</v>
      </c>
      <c r="AF152">
        <v>16</v>
      </c>
      <c r="AG152">
        <v>63</v>
      </c>
    </row>
    <row r="153" spans="1:33" x14ac:dyDescent="0.25">
      <c r="A153" t="s">
        <v>308</v>
      </c>
      <c r="B153">
        <v>11950</v>
      </c>
      <c r="C153" t="s">
        <v>309</v>
      </c>
      <c r="D153">
        <v>2042</v>
      </c>
      <c r="E153">
        <v>450</v>
      </c>
      <c r="F153">
        <v>36</v>
      </c>
      <c r="G153">
        <v>20</v>
      </c>
      <c r="H153">
        <v>141</v>
      </c>
      <c r="I153">
        <v>253</v>
      </c>
      <c r="J153">
        <v>0</v>
      </c>
      <c r="K153">
        <v>654</v>
      </c>
      <c r="L153">
        <v>26</v>
      </c>
      <c r="M153">
        <v>505</v>
      </c>
      <c r="N153">
        <v>114</v>
      </c>
      <c r="O153">
        <v>9</v>
      </c>
      <c r="P153">
        <v>0</v>
      </c>
      <c r="Q153">
        <v>30</v>
      </c>
      <c r="R153">
        <v>0</v>
      </c>
      <c r="S153">
        <v>0</v>
      </c>
      <c r="T153">
        <v>0</v>
      </c>
      <c r="U153">
        <v>0</v>
      </c>
      <c r="V153">
        <v>30</v>
      </c>
      <c r="W153">
        <v>0</v>
      </c>
      <c r="X153">
        <v>20</v>
      </c>
      <c r="Y153">
        <v>20</v>
      </c>
      <c r="Z153">
        <v>0</v>
      </c>
      <c r="AA153">
        <v>0</v>
      </c>
      <c r="AB153">
        <v>888</v>
      </c>
      <c r="AC153">
        <v>882</v>
      </c>
      <c r="AD153">
        <v>74</v>
      </c>
      <c r="AE153">
        <v>324</v>
      </c>
      <c r="AF153">
        <v>484</v>
      </c>
      <c r="AG153">
        <v>6</v>
      </c>
    </row>
    <row r="154" spans="1:33" x14ac:dyDescent="0.25">
      <c r="A154" t="s">
        <v>310</v>
      </c>
      <c r="B154">
        <v>11951</v>
      </c>
      <c r="C154" t="s">
        <v>311</v>
      </c>
      <c r="D154">
        <v>724</v>
      </c>
      <c r="E154">
        <v>200</v>
      </c>
      <c r="F154">
        <v>40</v>
      </c>
      <c r="G154">
        <v>34</v>
      </c>
      <c r="H154">
        <v>57</v>
      </c>
      <c r="I154">
        <v>69</v>
      </c>
      <c r="J154">
        <v>0</v>
      </c>
      <c r="K154">
        <v>113</v>
      </c>
      <c r="L154">
        <v>85</v>
      </c>
      <c r="M154">
        <v>12</v>
      </c>
      <c r="N154">
        <v>0</v>
      </c>
      <c r="O154">
        <v>16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411</v>
      </c>
      <c r="AC154">
        <v>389</v>
      </c>
      <c r="AD154">
        <v>177</v>
      </c>
      <c r="AE154">
        <v>133</v>
      </c>
      <c r="AF154">
        <v>79</v>
      </c>
      <c r="AG154">
        <v>22</v>
      </c>
    </row>
    <row r="155" spans="1:33" x14ac:dyDescent="0.25">
      <c r="A155" t="s">
        <v>312</v>
      </c>
      <c r="B155">
        <v>11952</v>
      </c>
      <c r="C155" t="s">
        <v>313</v>
      </c>
      <c r="D155">
        <v>253</v>
      </c>
      <c r="E155">
        <v>104</v>
      </c>
      <c r="F155">
        <v>24</v>
      </c>
      <c r="G155">
        <v>0</v>
      </c>
      <c r="H155">
        <v>80</v>
      </c>
      <c r="I155">
        <v>0</v>
      </c>
      <c r="J155">
        <v>0</v>
      </c>
      <c r="K155">
        <v>76</v>
      </c>
      <c r="L155">
        <v>34</v>
      </c>
      <c r="M155">
        <v>0</v>
      </c>
      <c r="N155">
        <v>0</v>
      </c>
      <c r="O155">
        <v>42</v>
      </c>
      <c r="P155">
        <v>0</v>
      </c>
      <c r="Q155">
        <v>19</v>
      </c>
      <c r="R155">
        <v>0</v>
      </c>
      <c r="S155">
        <v>0</v>
      </c>
      <c r="T155">
        <v>0</v>
      </c>
      <c r="U155">
        <v>19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54</v>
      </c>
      <c r="AC155">
        <v>54</v>
      </c>
      <c r="AD155">
        <v>0</v>
      </c>
      <c r="AE155">
        <v>54</v>
      </c>
      <c r="AF155">
        <v>0</v>
      </c>
      <c r="AG155">
        <v>0</v>
      </c>
    </row>
    <row r="156" spans="1:33" x14ac:dyDescent="0.25">
      <c r="A156" t="s">
        <v>314</v>
      </c>
      <c r="B156">
        <v>11953</v>
      </c>
      <c r="C156" t="s">
        <v>315</v>
      </c>
      <c r="D156">
        <v>1426</v>
      </c>
      <c r="E156">
        <v>545</v>
      </c>
      <c r="F156">
        <v>28</v>
      </c>
      <c r="G156">
        <v>87</v>
      </c>
      <c r="H156">
        <v>193</v>
      </c>
      <c r="I156">
        <v>237</v>
      </c>
      <c r="J156">
        <v>0</v>
      </c>
      <c r="K156">
        <v>260</v>
      </c>
      <c r="L156">
        <v>70</v>
      </c>
      <c r="M156">
        <v>132</v>
      </c>
      <c r="N156">
        <v>46</v>
      </c>
      <c r="O156">
        <v>12</v>
      </c>
      <c r="P156">
        <v>0</v>
      </c>
      <c r="Q156">
        <v>53</v>
      </c>
      <c r="R156">
        <v>35</v>
      </c>
      <c r="S156">
        <v>0</v>
      </c>
      <c r="T156">
        <v>18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568</v>
      </c>
      <c r="AC156">
        <v>568</v>
      </c>
      <c r="AD156">
        <v>195</v>
      </c>
      <c r="AE156">
        <v>87</v>
      </c>
      <c r="AF156">
        <v>286</v>
      </c>
      <c r="AG156">
        <v>0</v>
      </c>
    </row>
    <row r="157" spans="1:33" x14ac:dyDescent="0.25">
      <c r="A157" t="s">
        <v>316</v>
      </c>
      <c r="B157">
        <v>11954</v>
      </c>
      <c r="C157" t="s">
        <v>317</v>
      </c>
      <c r="D157">
        <v>421</v>
      </c>
      <c r="E157">
        <v>205</v>
      </c>
      <c r="F157">
        <v>105</v>
      </c>
      <c r="G157">
        <v>19</v>
      </c>
      <c r="H157">
        <v>0</v>
      </c>
      <c r="I157">
        <v>65</v>
      </c>
      <c r="J157">
        <v>16</v>
      </c>
      <c r="K157">
        <v>47</v>
      </c>
      <c r="L157">
        <v>0</v>
      </c>
      <c r="M157">
        <v>0</v>
      </c>
      <c r="N157">
        <v>47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27</v>
      </c>
      <c r="Y157">
        <v>27</v>
      </c>
      <c r="Z157">
        <v>0</v>
      </c>
      <c r="AA157">
        <v>0</v>
      </c>
      <c r="AB157">
        <v>142</v>
      </c>
      <c r="AC157">
        <v>133</v>
      </c>
      <c r="AD157">
        <v>40</v>
      </c>
      <c r="AE157">
        <v>0</v>
      </c>
      <c r="AF157">
        <v>93</v>
      </c>
      <c r="AG157">
        <v>9</v>
      </c>
    </row>
    <row r="158" spans="1:33" x14ac:dyDescent="0.25">
      <c r="A158" t="s">
        <v>318</v>
      </c>
      <c r="B158">
        <v>11955</v>
      </c>
      <c r="C158" t="s">
        <v>319</v>
      </c>
      <c r="D158">
        <v>260</v>
      </c>
      <c r="E158">
        <v>84</v>
      </c>
      <c r="F158">
        <v>0</v>
      </c>
      <c r="G158">
        <v>0</v>
      </c>
      <c r="H158">
        <v>49</v>
      </c>
      <c r="I158">
        <v>35</v>
      </c>
      <c r="J158">
        <v>0</v>
      </c>
      <c r="K158">
        <v>112</v>
      </c>
      <c r="L158">
        <v>53</v>
      </c>
      <c r="M158">
        <v>0</v>
      </c>
      <c r="N158">
        <v>59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64</v>
      </c>
      <c r="AC158">
        <v>64</v>
      </c>
      <c r="AD158">
        <v>0</v>
      </c>
      <c r="AE158">
        <v>0</v>
      </c>
      <c r="AF158">
        <v>64</v>
      </c>
      <c r="AG158">
        <v>0</v>
      </c>
    </row>
    <row r="159" spans="1:33" x14ac:dyDescent="0.25">
      <c r="A159" t="s">
        <v>320</v>
      </c>
      <c r="B159">
        <v>11956</v>
      </c>
      <c r="C159" t="s">
        <v>321</v>
      </c>
      <c r="D159">
        <v>60</v>
      </c>
      <c r="E159">
        <v>34</v>
      </c>
      <c r="F159">
        <v>0</v>
      </c>
      <c r="G159">
        <v>6</v>
      </c>
      <c r="H159">
        <v>2</v>
      </c>
      <c r="I159">
        <v>26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26</v>
      </c>
      <c r="AC159">
        <v>26</v>
      </c>
      <c r="AD159">
        <v>0</v>
      </c>
      <c r="AE159">
        <v>26</v>
      </c>
      <c r="AF159">
        <v>0</v>
      </c>
      <c r="AG159">
        <v>0</v>
      </c>
    </row>
    <row r="160" spans="1:33" x14ac:dyDescent="0.25">
      <c r="A160" t="s">
        <v>322</v>
      </c>
      <c r="B160">
        <v>11957</v>
      </c>
      <c r="C160" t="s">
        <v>323</v>
      </c>
      <c r="D160">
        <v>20</v>
      </c>
      <c r="E160">
        <v>16</v>
      </c>
      <c r="F160">
        <v>4</v>
      </c>
      <c r="G160">
        <v>3</v>
      </c>
      <c r="H160">
        <v>9</v>
      </c>
      <c r="I160">
        <v>0</v>
      </c>
      <c r="J160">
        <v>0</v>
      </c>
      <c r="K160">
        <v>4</v>
      </c>
      <c r="L160">
        <v>0</v>
      </c>
      <c r="M160">
        <v>1</v>
      </c>
      <c r="N160">
        <v>0</v>
      </c>
      <c r="O160">
        <v>3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</row>
    <row r="161" spans="1:33" x14ac:dyDescent="0.25">
      <c r="A161" t="s">
        <v>324</v>
      </c>
      <c r="B161">
        <v>11958</v>
      </c>
      <c r="C161" t="s">
        <v>325</v>
      </c>
      <c r="D161">
        <v>64</v>
      </c>
      <c r="E161">
        <v>39</v>
      </c>
      <c r="F161">
        <v>10</v>
      </c>
      <c r="G161">
        <v>0</v>
      </c>
      <c r="H161">
        <v>29</v>
      </c>
      <c r="I161">
        <v>0</v>
      </c>
      <c r="J161">
        <v>0</v>
      </c>
      <c r="K161">
        <v>25</v>
      </c>
      <c r="L161">
        <v>0</v>
      </c>
      <c r="M161">
        <v>0</v>
      </c>
      <c r="N161">
        <v>0</v>
      </c>
      <c r="O161">
        <v>25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</row>
    <row r="162" spans="1:33" x14ac:dyDescent="0.25">
      <c r="A162" t="s">
        <v>326</v>
      </c>
      <c r="B162">
        <v>11959</v>
      </c>
      <c r="C162" t="s">
        <v>327</v>
      </c>
      <c r="D162">
        <v>30</v>
      </c>
      <c r="E162">
        <v>18</v>
      </c>
      <c r="F162">
        <v>7</v>
      </c>
      <c r="G162">
        <v>11</v>
      </c>
      <c r="H162">
        <v>0</v>
      </c>
      <c r="I162">
        <v>0</v>
      </c>
      <c r="J162">
        <v>0</v>
      </c>
      <c r="K162">
        <v>12</v>
      </c>
      <c r="L162">
        <v>12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</row>
    <row r="163" spans="1:33" x14ac:dyDescent="0.25">
      <c r="A163" t="s">
        <v>328</v>
      </c>
      <c r="B163">
        <v>11960</v>
      </c>
      <c r="C163" t="s">
        <v>329</v>
      </c>
      <c r="D163">
        <v>61</v>
      </c>
      <c r="E163">
        <v>59</v>
      </c>
      <c r="F163">
        <v>24</v>
      </c>
      <c r="G163">
        <v>11</v>
      </c>
      <c r="H163">
        <v>0</v>
      </c>
      <c r="I163">
        <v>24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2</v>
      </c>
      <c r="AC163">
        <v>2</v>
      </c>
      <c r="AD163">
        <v>2</v>
      </c>
      <c r="AE163">
        <v>0</v>
      </c>
      <c r="AF163">
        <v>0</v>
      </c>
      <c r="AG163">
        <v>0</v>
      </c>
    </row>
    <row r="164" spans="1:33" x14ac:dyDescent="0.25">
      <c r="A164" t="s">
        <v>330</v>
      </c>
      <c r="B164">
        <v>11961</v>
      </c>
      <c r="C164" t="s">
        <v>331</v>
      </c>
      <c r="D164">
        <v>660</v>
      </c>
      <c r="E164">
        <v>279</v>
      </c>
      <c r="F164">
        <v>68</v>
      </c>
      <c r="G164">
        <v>8</v>
      </c>
      <c r="H164">
        <v>105</v>
      </c>
      <c r="I164">
        <v>98</v>
      </c>
      <c r="J164">
        <v>0</v>
      </c>
      <c r="K164">
        <v>191</v>
      </c>
      <c r="L164">
        <v>59</v>
      </c>
      <c r="M164">
        <v>132</v>
      </c>
      <c r="N164">
        <v>0</v>
      </c>
      <c r="O164">
        <v>0</v>
      </c>
      <c r="P164">
        <v>0</v>
      </c>
      <c r="Q164">
        <v>20</v>
      </c>
      <c r="R164">
        <v>0</v>
      </c>
      <c r="S164">
        <v>0</v>
      </c>
      <c r="T164">
        <v>0</v>
      </c>
      <c r="U164">
        <v>0</v>
      </c>
      <c r="V164">
        <v>20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170</v>
      </c>
      <c r="AC164">
        <v>155</v>
      </c>
      <c r="AD164">
        <v>71</v>
      </c>
      <c r="AE164">
        <v>8</v>
      </c>
      <c r="AF164">
        <v>76</v>
      </c>
      <c r="AG164">
        <v>15</v>
      </c>
    </row>
    <row r="165" spans="1:33" x14ac:dyDescent="0.25">
      <c r="A165" t="s">
        <v>332</v>
      </c>
      <c r="B165">
        <v>11962</v>
      </c>
      <c r="C165" t="s">
        <v>333</v>
      </c>
      <c r="D165">
        <v>11</v>
      </c>
      <c r="E165">
        <v>4</v>
      </c>
      <c r="F165">
        <v>4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7</v>
      </c>
      <c r="R165">
        <v>7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</row>
    <row r="166" spans="1:33" x14ac:dyDescent="0.25">
      <c r="A166" t="s">
        <v>334</v>
      </c>
      <c r="B166">
        <v>11963</v>
      </c>
      <c r="C166" t="s">
        <v>335</v>
      </c>
      <c r="D166">
        <v>1549</v>
      </c>
      <c r="E166">
        <v>470</v>
      </c>
      <c r="F166">
        <v>135</v>
      </c>
      <c r="G166">
        <v>99</v>
      </c>
      <c r="H166">
        <v>100</v>
      </c>
      <c r="I166">
        <v>136</v>
      </c>
      <c r="J166">
        <v>0</v>
      </c>
      <c r="K166">
        <v>213</v>
      </c>
      <c r="L166">
        <v>73</v>
      </c>
      <c r="M166">
        <v>0</v>
      </c>
      <c r="N166">
        <v>134</v>
      </c>
      <c r="O166">
        <v>6</v>
      </c>
      <c r="P166">
        <v>0</v>
      </c>
      <c r="Q166">
        <v>9</v>
      </c>
      <c r="R166">
        <v>0</v>
      </c>
      <c r="S166">
        <v>0</v>
      </c>
      <c r="T166">
        <v>0</v>
      </c>
      <c r="U166">
        <v>9</v>
      </c>
      <c r="V166">
        <v>0</v>
      </c>
      <c r="W166">
        <v>0</v>
      </c>
      <c r="X166">
        <v>4</v>
      </c>
      <c r="Y166">
        <v>4</v>
      </c>
      <c r="Z166">
        <v>0</v>
      </c>
      <c r="AA166">
        <v>0</v>
      </c>
      <c r="AB166">
        <v>853</v>
      </c>
      <c r="AC166">
        <v>826</v>
      </c>
      <c r="AD166">
        <v>80</v>
      </c>
      <c r="AE166">
        <v>564</v>
      </c>
      <c r="AF166">
        <v>182</v>
      </c>
      <c r="AG166">
        <v>27</v>
      </c>
    </row>
    <row r="167" spans="1:33" x14ac:dyDescent="0.25">
      <c r="A167" t="s">
        <v>336</v>
      </c>
      <c r="B167">
        <v>11964</v>
      </c>
      <c r="C167" t="s">
        <v>337</v>
      </c>
      <c r="D167">
        <v>194</v>
      </c>
      <c r="E167">
        <v>61</v>
      </c>
      <c r="F167">
        <v>16</v>
      </c>
      <c r="G167">
        <v>45</v>
      </c>
      <c r="H167">
        <v>0</v>
      </c>
      <c r="I167">
        <v>0</v>
      </c>
      <c r="J167">
        <v>0</v>
      </c>
      <c r="K167">
        <v>52</v>
      </c>
      <c r="L167">
        <v>0</v>
      </c>
      <c r="M167">
        <v>0</v>
      </c>
      <c r="N167">
        <v>7</v>
      </c>
      <c r="O167">
        <v>45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81</v>
      </c>
      <c r="AC167">
        <v>53</v>
      </c>
      <c r="AD167">
        <v>0</v>
      </c>
      <c r="AE167">
        <v>48</v>
      </c>
      <c r="AF167">
        <v>5</v>
      </c>
      <c r="AG167">
        <v>28</v>
      </c>
    </row>
    <row r="168" spans="1:33" x14ac:dyDescent="0.25">
      <c r="A168" t="s">
        <v>338</v>
      </c>
      <c r="B168">
        <v>11965</v>
      </c>
      <c r="C168" t="s">
        <v>339</v>
      </c>
      <c r="D168">
        <v>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2</v>
      </c>
      <c r="L168">
        <v>0</v>
      </c>
      <c r="M168">
        <v>2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</row>
    <row r="169" spans="1:33" x14ac:dyDescent="0.25">
      <c r="A169" t="s">
        <v>340</v>
      </c>
      <c r="B169">
        <v>11967</v>
      </c>
      <c r="C169" t="s">
        <v>341</v>
      </c>
      <c r="D169">
        <v>3829</v>
      </c>
      <c r="E169">
        <v>760</v>
      </c>
      <c r="F169">
        <v>60</v>
      </c>
      <c r="G169">
        <v>77</v>
      </c>
      <c r="H169">
        <v>374</v>
      </c>
      <c r="I169">
        <v>249</v>
      </c>
      <c r="J169">
        <v>0</v>
      </c>
      <c r="K169">
        <v>1197</v>
      </c>
      <c r="L169">
        <v>109</v>
      </c>
      <c r="M169">
        <v>662</v>
      </c>
      <c r="N169">
        <v>307</v>
      </c>
      <c r="O169">
        <v>119</v>
      </c>
      <c r="P169">
        <v>0</v>
      </c>
      <c r="Q169">
        <v>58</v>
      </c>
      <c r="R169">
        <v>0</v>
      </c>
      <c r="S169">
        <v>0</v>
      </c>
      <c r="T169">
        <v>10</v>
      </c>
      <c r="U169">
        <v>0</v>
      </c>
      <c r="V169">
        <v>41</v>
      </c>
      <c r="W169">
        <v>7</v>
      </c>
      <c r="X169">
        <v>0</v>
      </c>
      <c r="Y169">
        <v>0</v>
      </c>
      <c r="Z169">
        <v>0</v>
      </c>
      <c r="AA169">
        <v>0</v>
      </c>
      <c r="AB169">
        <v>1814</v>
      </c>
      <c r="AC169">
        <v>1794</v>
      </c>
      <c r="AD169">
        <v>382</v>
      </c>
      <c r="AE169">
        <v>893</v>
      </c>
      <c r="AF169">
        <v>519</v>
      </c>
      <c r="AG169">
        <v>20</v>
      </c>
    </row>
    <row r="170" spans="1:33" x14ac:dyDescent="0.25">
      <c r="A170" t="s">
        <v>342</v>
      </c>
      <c r="B170">
        <v>11968</v>
      </c>
      <c r="C170" t="s">
        <v>343</v>
      </c>
      <c r="D170">
        <v>1877</v>
      </c>
      <c r="E170">
        <v>612</v>
      </c>
      <c r="F170">
        <v>168</v>
      </c>
      <c r="G170">
        <v>145</v>
      </c>
      <c r="H170">
        <v>71</v>
      </c>
      <c r="I170">
        <v>228</v>
      </c>
      <c r="J170">
        <v>0</v>
      </c>
      <c r="K170">
        <v>292</v>
      </c>
      <c r="L170">
        <v>150</v>
      </c>
      <c r="M170">
        <v>46</v>
      </c>
      <c r="N170">
        <v>87</v>
      </c>
      <c r="O170">
        <v>9</v>
      </c>
      <c r="P170">
        <v>0</v>
      </c>
      <c r="Q170">
        <v>47</v>
      </c>
      <c r="R170">
        <v>0</v>
      </c>
      <c r="S170">
        <v>0</v>
      </c>
      <c r="T170">
        <v>15</v>
      </c>
      <c r="U170">
        <v>32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926</v>
      </c>
      <c r="AC170">
        <v>891</v>
      </c>
      <c r="AD170">
        <v>56</v>
      </c>
      <c r="AE170">
        <v>289</v>
      </c>
      <c r="AF170">
        <v>546</v>
      </c>
      <c r="AG170">
        <v>35</v>
      </c>
    </row>
    <row r="171" spans="1:33" x14ac:dyDescent="0.25">
      <c r="A171" t="s">
        <v>344</v>
      </c>
      <c r="B171">
        <v>11970</v>
      </c>
      <c r="C171" t="s">
        <v>345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</row>
    <row r="172" spans="1:33" x14ac:dyDescent="0.25">
      <c r="A172" t="s">
        <v>346</v>
      </c>
      <c r="B172">
        <v>11971</v>
      </c>
      <c r="C172" t="s">
        <v>347</v>
      </c>
      <c r="D172">
        <v>359</v>
      </c>
      <c r="E172">
        <v>268</v>
      </c>
      <c r="F172">
        <v>95</v>
      </c>
      <c r="G172">
        <v>53</v>
      </c>
      <c r="H172">
        <v>0</v>
      </c>
      <c r="I172">
        <v>120</v>
      </c>
      <c r="J172">
        <v>0</v>
      </c>
      <c r="K172">
        <v>24</v>
      </c>
      <c r="L172">
        <v>0</v>
      </c>
      <c r="M172">
        <v>24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31</v>
      </c>
      <c r="Y172">
        <v>31</v>
      </c>
      <c r="Z172">
        <v>0</v>
      </c>
      <c r="AA172">
        <v>0</v>
      </c>
      <c r="AB172">
        <v>36</v>
      </c>
      <c r="AC172">
        <v>36</v>
      </c>
      <c r="AD172">
        <v>0</v>
      </c>
      <c r="AE172">
        <v>36</v>
      </c>
      <c r="AF172">
        <v>0</v>
      </c>
      <c r="AG172">
        <v>0</v>
      </c>
    </row>
    <row r="173" spans="1:33" x14ac:dyDescent="0.25">
      <c r="A173" t="s">
        <v>348</v>
      </c>
      <c r="B173">
        <v>11972</v>
      </c>
      <c r="C173" t="s">
        <v>349</v>
      </c>
      <c r="D173">
        <v>146</v>
      </c>
      <c r="E173">
        <v>11</v>
      </c>
      <c r="F173">
        <v>0</v>
      </c>
      <c r="G173">
        <v>0</v>
      </c>
      <c r="H173">
        <v>1</v>
      </c>
      <c r="I173">
        <v>10</v>
      </c>
      <c r="J173">
        <v>0</v>
      </c>
      <c r="K173">
        <v>66</v>
      </c>
      <c r="L173">
        <v>28</v>
      </c>
      <c r="M173">
        <v>0</v>
      </c>
      <c r="N173">
        <v>38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69</v>
      </c>
      <c r="AC173">
        <v>69</v>
      </c>
      <c r="AD173">
        <v>0</v>
      </c>
      <c r="AE173">
        <v>36</v>
      </c>
      <c r="AF173">
        <v>33</v>
      </c>
      <c r="AG173">
        <v>0</v>
      </c>
    </row>
    <row r="174" spans="1:33" x14ac:dyDescent="0.25">
      <c r="A174" t="s">
        <v>350</v>
      </c>
      <c r="B174">
        <v>11973</v>
      </c>
      <c r="C174" t="s">
        <v>351</v>
      </c>
      <c r="D174">
        <v>17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17</v>
      </c>
      <c r="L174">
        <v>12</v>
      </c>
      <c r="M174">
        <v>5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</row>
    <row r="175" spans="1:33" x14ac:dyDescent="0.25">
      <c r="A175" t="s">
        <v>352</v>
      </c>
      <c r="B175">
        <v>11975</v>
      </c>
      <c r="C175" t="s">
        <v>353</v>
      </c>
      <c r="D175">
        <v>61</v>
      </c>
      <c r="E175">
        <v>29</v>
      </c>
      <c r="F175">
        <v>18</v>
      </c>
      <c r="G175">
        <v>3</v>
      </c>
      <c r="H175">
        <v>8</v>
      </c>
      <c r="I175">
        <v>0</v>
      </c>
      <c r="J175">
        <v>0</v>
      </c>
      <c r="K175">
        <v>22</v>
      </c>
      <c r="L175">
        <v>0</v>
      </c>
      <c r="M175">
        <v>10</v>
      </c>
      <c r="N175">
        <v>12</v>
      </c>
      <c r="O175">
        <v>0</v>
      </c>
      <c r="P175">
        <v>0</v>
      </c>
      <c r="Q175">
        <v>2</v>
      </c>
      <c r="R175">
        <v>0</v>
      </c>
      <c r="S175">
        <v>2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8</v>
      </c>
      <c r="AC175">
        <v>8</v>
      </c>
      <c r="AD175">
        <v>8</v>
      </c>
      <c r="AE175">
        <v>0</v>
      </c>
      <c r="AF175">
        <v>0</v>
      </c>
      <c r="AG175">
        <v>0</v>
      </c>
    </row>
    <row r="176" spans="1:33" x14ac:dyDescent="0.25">
      <c r="A176" t="s">
        <v>354</v>
      </c>
      <c r="B176">
        <v>11976</v>
      </c>
      <c r="C176" t="s">
        <v>355</v>
      </c>
      <c r="D176">
        <v>359</v>
      </c>
      <c r="E176">
        <v>161</v>
      </c>
      <c r="F176">
        <v>71</v>
      </c>
      <c r="G176">
        <v>80</v>
      </c>
      <c r="H176">
        <v>10</v>
      </c>
      <c r="I176">
        <v>0</v>
      </c>
      <c r="J176">
        <v>0</v>
      </c>
      <c r="K176">
        <v>120</v>
      </c>
      <c r="L176">
        <v>31</v>
      </c>
      <c r="M176">
        <v>30</v>
      </c>
      <c r="N176">
        <v>31</v>
      </c>
      <c r="O176">
        <v>28</v>
      </c>
      <c r="P176">
        <v>0</v>
      </c>
      <c r="Q176">
        <v>8</v>
      </c>
      <c r="R176">
        <v>0</v>
      </c>
      <c r="S176">
        <v>0</v>
      </c>
      <c r="T176">
        <v>8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70</v>
      </c>
      <c r="AC176">
        <v>61</v>
      </c>
      <c r="AD176">
        <v>0</v>
      </c>
      <c r="AE176">
        <v>56</v>
      </c>
      <c r="AF176">
        <v>5</v>
      </c>
      <c r="AG176">
        <v>9</v>
      </c>
    </row>
    <row r="177" spans="1:33" x14ac:dyDescent="0.25">
      <c r="A177" t="s">
        <v>356</v>
      </c>
      <c r="B177">
        <v>11977</v>
      </c>
      <c r="C177" t="s">
        <v>357</v>
      </c>
      <c r="D177">
        <v>276</v>
      </c>
      <c r="E177">
        <v>137</v>
      </c>
      <c r="F177">
        <v>27</v>
      </c>
      <c r="G177">
        <v>46</v>
      </c>
      <c r="H177">
        <v>47</v>
      </c>
      <c r="I177">
        <v>17</v>
      </c>
      <c r="J177">
        <v>0</v>
      </c>
      <c r="K177">
        <v>11</v>
      </c>
      <c r="L177">
        <v>11</v>
      </c>
      <c r="M177">
        <v>0</v>
      </c>
      <c r="N177">
        <v>0</v>
      </c>
      <c r="O177">
        <v>0</v>
      </c>
      <c r="P177">
        <v>0</v>
      </c>
      <c r="Q177">
        <v>7</v>
      </c>
      <c r="R177">
        <v>0</v>
      </c>
      <c r="S177">
        <v>0</v>
      </c>
      <c r="T177">
        <v>7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121</v>
      </c>
      <c r="AC177">
        <v>121</v>
      </c>
      <c r="AD177">
        <v>0</v>
      </c>
      <c r="AE177">
        <v>121</v>
      </c>
      <c r="AF177">
        <v>0</v>
      </c>
      <c r="AG177">
        <v>0</v>
      </c>
    </row>
    <row r="178" spans="1:33" x14ac:dyDescent="0.25">
      <c r="A178" t="s">
        <v>358</v>
      </c>
      <c r="B178">
        <v>11978</v>
      </c>
      <c r="C178" t="s">
        <v>359</v>
      </c>
      <c r="D178">
        <v>394</v>
      </c>
      <c r="E178">
        <v>138</v>
      </c>
      <c r="F178">
        <v>16</v>
      </c>
      <c r="G178">
        <v>33</v>
      </c>
      <c r="H178">
        <v>33</v>
      </c>
      <c r="I178">
        <v>56</v>
      </c>
      <c r="J178">
        <v>0</v>
      </c>
      <c r="K178">
        <v>32</v>
      </c>
      <c r="L178">
        <v>3</v>
      </c>
      <c r="M178">
        <v>5</v>
      </c>
      <c r="N178">
        <v>13</v>
      </c>
      <c r="O178">
        <v>11</v>
      </c>
      <c r="P178">
        <v>0</v>
      </c>
      <c r="Q178">
        <v>19</v>
      </c>
      <c r="R178">
        <v>0</v>
      </c>
      <c r="S178">
        <v>19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205</v>
      </c>
      <c r="AC178">
        <v>195</v>
      </c>
      <c r="AD178">
        <v>13</v>
      </c>
      <c r="AE178">
        <v>143</v>
      </c>
      <c r="AF178">
        <v>39</v>
      </c>
      <c r="AG178">
        <v>10</v>
      </c>
    </row>
    <row r="179" spans="1:33" x14ac:dyDescent="0.25">
      <c r="A179" t="s">
        <v>360</v>
      </c>
      <c r="B179">
        <v>11980</v>
      </c>
      <c r="C179" t="s">
        <v>361</v>
      </c>
      <c r="D179">
        <v>363</v>
      </c>
      <c r="E179">
        <v>29</v>
      </c>
      <c r="F179">
        <v>4</v>
      </c>
      <c r="G179">
        <v>9</v>
      </c>
      <c r="H179">
        <v>5</v>
      </c>
      <c r="I179">
        <v>11</v>
      </c>
      <c r="J179">
        <v>0</v>
      </c>
      <c r="K179">
        <v>42</v>
      </c>
      <c r="L179">
        <v>0</v>
      </c>
      <c r="M179">
        <v>6</v>
      </c>
      <c r="N179">
        <v>14</v>
      </c>
      <c r="O179">
        <v>22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5</v>
      </c>
      <c r="Y179">
        <v>5</v>
      </c>
      <c r="Z179">
        <v>0</v>
      </c>
      <c r="AA179">
        <v>0</v>
      </c>
      <c r="AB179">
        <v>287</v>
      </c>
      <c r="AC179">
        <v>282</v>
      </c>
      <c r="AD179">
        <v>43</v>
      </c>
      <c r="AE179">
        <v>180</v>
      </c>
      <c r="AF179">
        <v>59</v>
      </c>
      <c r="AG179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zoomScaleNormal="100" workbookViewId="0"/>
  </sheetViews>
  <sheetFormatPr defaultRowHeight="15" x14ac:dyDescent="0.25"/>
  <cols>
    <col min="1" max="1" width="7.28515625" bestFit="1" customWidth="1"/>
    <col min="2" max="2" width="8.7109375" bestFit="1" customWidth="1"/>
    <col min="3" max="3" width="8" bestFit="1" customWidth="1"/>
    <col min="4" max="4" width="8.140625" bestFit="1" customWidth="1"/>
    <col min="5" max="5" width="15" bestFit="1" customWidth="1"/>
    <col min="6" max="6" width="16.42578125" bestFit="1" customWidth="1"/>
    <col min="7" max="7" width="7.140625" bestFit="1" customWidth="1"/>
    <col min="8" max="8" width="16.42578125" bestFit="1" customWidth="1"/>
    <col min="9" max="9" width="10.7109375" bestFit="1" customWidth="1"/>
    <col min="10" max="10" width="9.28515625" bestFit="1" customWidth="1"/>
    <col min="11" max="11" width="8.85546875" bestFit="1" customWidth="1"/>
    <col min="12" max="14" width="8.28515625" bestFit="1" customWidth="1"/>
    <col min="15" max="15" width="23.7109375" bestFit="1" customWidth="1"/>
    <col min="16" max="16" width="22.85546875" bestFit="1" customWidth="1"/>
    <col min="17" max="17" width="8.140625" bestFit="1" customWidth="1"/>
    <col min="18" max="18" width="31" bestFit="1" customWidth="1"/>
    <col min="19" max="19" width="14.42578125" bestFit="1" customWidth="1"/>
    <col min="20" max="20" width="16.42578125" bestFit="1" customWidth="1"/>
    <col min="21" max="21" width="29" bestFit="1" customWidth="1"/>
    <col min="22" max="22" width="28.85546875" bestFit="1" customWidth="1"/>
    <col min="23" max="23" width="15.42578125" bestFit="1" customWidth="1"/>
    <col min="24" max="24" width="11" bestFit="1" customWidth="1"/>
    <col min="25" max="25" width="9.7109375" bestFit="1" customWidth="1"/>
    <col min="26" max="27" width="8.140625" bestFit="1" customWidth="1"/>
    <col min="28" max="28" width="7.7109375" bestFit="1" customWidth="1"/>
    <col min="29" max="29" width="8.7109375" bestFit="1" customWidth="1"/>
  </cols>
  <sheetData>
    <row r="1" spans="1:30" s="20" customFormat="1" ht="45" customHeight="1" x14ac:dyDescent="0.25">
      <c r="A1" s="11" t="s">
        <v>589</v>
      </c>
      <c r="B1" s="11" t="s">
        <v>393</v>
      </c>
      <c r="C1" s="12" t="s">
        <v>394</v>
      </c>
      <c r="D1" s="38" t="s">
        <v>395</v>
      </c>
      <c r="E1" s="38" t="s">
        <v>396</v>
      </c>
      <c r="F1" s="38" t="s">
        <v>397</v>
      </c>
      <c r="G1" s="38" t="s">
        <v>398</v>
      </c>
      <c r="H1" s="38" t="s">
        <v>399</v>
      </c>
      <c r="I1" s="38" t="s">
        <v>400</v>
      </c>
      <c r="J1" s="14" t="s">
        <v>401</v>
      </c>
      <c r="K1" s="14" t="s">
        <v>402</v>
      </c>
      <c r="L1" s="15" t="s">
        <v>403</v>
      </c>
      <c r="M1" s="15" t="s">
        <v>404</v>
      </c>
      <c r="N1" s="15" t="s">
        <v>405</v>
      </c>
      <c r="O1" s="35" t="s">
        <v>406</v>
      </c>
      <c r="P1" s="35" t="s">
        <v>407</v>
      </c>
      <c r="Q1" s="16" t="s">
        <v>408</v>
      </c>
      <c r="R1" s="16" t="s">
        <v>409</v>
      </c>
      <c r="S1" s="16" t="s">
        <v>410</v>
      </c>
      <c r="T1" s="30" t="s">
        <v>411</v>
      </c>
      <c r="U1" s="31" t="s">
        <v>412</v>
      </c>
      <c r="V1" s="32" t="s">
        <v>413</v>
      </c>
      <c r="W1" s="17" t="s">
        <v>414</v>
      </c>
      <c r="X1" s="18" t="s">
        <v>415</v>
      </c>
      <c r="Y1" s="19" t="s">
        <v>416</v>
      </c>
      <c r="Z1" s="29" t="s">
        <v>417</v>
      </c>
      <c r="AA1" s="29" t="s">
        <v>423</v>
      </c>
      <c r="AB1" s="29" t="s">
        <v>429</v>
      </c>
      <c r="AC1" s="29" t="s">
        <v>436</v>
      </c>
      <c r="AD1" s="29" t="s">
        <v>440</v>
      </c>
    </row>
    <row r="2" spans="1:30" x14ac:dyDescent="0.25">
      <c r="A2" t="s">
        <v>736</v>
      </c>
      <c r="B2">
        <v>6390</v>
      </c>
      <c r="C2">
        <v>296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27">
        <v>1</v>
      </c>
      <c r="K2" s="1">
        <v>0</v>
      </c>
      <c r="L2" s="28">
        <v>52.6</v>
      </c>
      <c r="M2" s="28">
        <v>52.3</v>
      </c>
      <c r="N2" s="28">
        <v>58.3</v>
      </c>
      <c r="O2" s="1">
        <v>0.9840000000000001</v>
      </c>
      <c r="P2" s="1">
        <v>0.60399999999999998</v>
      </c>
      <c r="Q2" s="1">
        <v>0.89527027027027029</v>
      </c>
      <c r="R2" t="s">
        <v>987</v>
      </c>
      <c r="S2" s="27">
        <v>0.10472972972972971</v>
      </c>
      <c r="T2" s="33">
        <v>0</v>
      </c>
      <c r="U2" s="33">
        <v>6.9999999999999993E-3</v>
      </c>
      <c r="V2" s="33">
        <v>0</v>
      </c>
      <c r="W2" s="21">
        <v>151333</v>
      </c>
      <c r="X2" s="1">
        <v>1.0135135135135136E-2</v>
      </c>
      <c r="Y2">
        <v>3</v>
      </c>
      <c r="Z2" s="1">
        <v>1</v>
      </c>
      <c r="AA2" s="1">
        <v>0</v>
      </c>
      <c r="AB2" s="1">
        <v>0</v>
      </c>
      <c r="AC2" s="1">
        <v>0</v>
      </c>
      <c r="AD2" s="1">
        <v>0</v>
      </c>
    </row>
    <row r="3" spans="1:30" x14ac:dyDescent="0.25">
      <c r="A3" t="s">
        <v>736</v>
      </c>
      <c r="B3">
        <v>11701</v>
      </c>
      <c r="C3">
        <v>27423</v>
      </c>
      <c r="D3" s="1">
        <v>0.44039674725595301</v>
      </c>
      <c r="E3" s="1">
        <v>0.38329139773183096</v>
      </c>
      <c r="F3" s="1">
        <v>2.2608759070852935E-3</v>
      </c>
      <c r="G3" s="1">
        <v>1.4221638770375232E-2</v>
      </c>
      <c r="H3" s="1">
        <v>0</v>
      </c>
      <c r="I3" s="1">
        <v>0.15982934033475549</v>
      </c>
      <c r="J3" s="27">
        <v>0.73846770958684316</v>
      </c>
      <c r="K3" s="1">
        <v>0.26153229041315684</v>
      </c>
      <c r="L3" s="28">
        <v>40.1</v>
      </c>
      <c r="M3" s="28">
        <v>36.299999999999997</v>
      </c>
      <c r="N3" s="28">
        <v>43.6</v>
      </c>
      <c r="O3" s="1">
        <v>0.83099999999999996</v>
      </c>
      <c r="P3" s="1">
        <v>0.25600000000000001</v>
      </c>
      <c r="Q3" s="1">
        <v>0.73003163691754869</v>
      </c>
      <c r="R3" t="s">
        <v>988</v>
      </c>
      <c r="S3" s="27">
        <v>0.26996836308245131</v>
      </c>
      <c r="T3" s="33">
        <v>5.7000000000000002E-2</v>
      </c>
      <c r="U3" s="33">
        <v>9.5000000000000001E-2</v>
      </c>
      <c r="V3" s="33">
        <v>9.7156398104265407E-2</v>
      </c>
      <c r="W3" s="21">
        <v>71632</v>
      </c>
      <c r="X3" s="1">
        <v>0.23064580826313677</v>
      </c>
      <c r="Y3">
        <v>6325</v>
      </c>
      <c r="Z3" s="1">
        <v>4.363636363636364E-2</v>
      </c>
      <c r="AA3" s="1">
        <v>4.2845849802371543E-2</v>
      </c>
      <c r="AB3" s="1">
        <v>4.2687747035573126E-3</v>
      </c>
      <c r="AC3" s="1">
        <v>1.4229249011857706E-3</v>
      </c>
      <c r="AD3" s="1">
        <v>0.90782608695652178</v>
      </c>
    </row>
    <row r="4" spans="1:30" x14ac:dyDescent="0.25">
      <c r="A4" t="s">
        <v>736</v>
      </c>
      <c r="B4">
        <v>11702</v>
      </c>
      <c r="C4">
        <v>14512</v>
      </c>
      <c r="D4" s="1">
        <v>0.89215821389195149</v>
      </c>
      <c r="E4" s="1">
        <v>1.5848952590959205E-2</v>
      </c>
      <c r="F4" s="1">
        <v>1.2403528114663727E-3</v>
      </c>
      <c r="G4" s="1">
        <v>3.9002205071664832E-2</v>
      </c>
      <c r="H4" s="1">
        <v>0</v>
      </c>
      <c r="I4" s="1">
        <v>5.1750275633958107E-2</v>
      </c>
      <c r="J4" s="27">
        <v>0.91600055126791624</v>
      </c>
      <c r="K4" s="1">
        <v>8.3999448732083787E-2</v>
      </c>
      <c r="L4" s="28">
        <v>43.1</v>
      </c>
      <c r="M4" s="28">
        <v>41.7</v>
      </c>
      <c r="N4" s="28">
        <v>44.5</v>
      </c>
      <c r="O4" s="1">
        <v>0.94499999999999995</v>
      </c>
      <c r="P4" s="1">
        <v>0.39600000000000002</v>
      </c>
      <c r="Q4" s="1">
        <v>0.90354999638493239</v>
      </c>
      <c r="R4" t="s">
        <v>988</v>
      </c>
      <c r="S4" s="27">
        <v>9.6450003615067614E-2</v>
      </c>
      <c r="T4" s="33">
        <v>6.4000000000000001E-2</v>
      </c>
      <c r="U4" s="33">
        <v>3.7999999999999999E-2</v>
      </c>
      <c r="V4" s="33">
        <v>3.2479584261321456E-2</v>
      </c>
      <c r="W4" s="21">
        <v>100136</v>
      </c>
      <c r="X4" s="1">
        <v>0.10226019845644983</v>
      </c>
      <c r="Y4">
        <v>1484</v>
      </c>
      <c r="Z4" s="1">
        <v>0.25</v>
      </c>
      <c r="AA4" s="1">
        <v>0.30727762803234504</v>
      </c>
      <c r="AB4" s="1">
        <v>3.0323450134770891E-2</v>
      </c>
      <c r="AC4" s="1">
        <v>0</v>
      </c>
      <c r="AD4" s="1">
        <v>0.41239892183288412</v>
      </c>
    </row>
    <row r="5" spans="1:30" x14ac:dyDescent="0.25">
      <c r="A5" t="s">
        <v>736</v>
      </c>
      <c r="B5">
        <v>11703</v>
      </c>
      <c r="C5">
        <v>16249</v>
      </c>
      <c r="D5" s="1">
        <v>0.83469751984737517</v>
      </c>
      <c r="E5" s="1">
        <v>7.9020247399839996E-2</v>
      </c>
      <c r="F5" s="1">
        <v>0</v>
      </c>
      <c r="G5" s="1">
        <v>2.270908979014093E-2</v>
      </c>
      <c r="H5" s="1">
        <v>0</v>
      </c>
      <c r="I5" s="1">
        <v>6.3573142962643853E-2</v>
      </c>
      <c r="J5" s="27">
        <v>0.86196073604529511</v>
      </c>
      <c r="K5" s="1">
        <v>0.13803926395470489</v>
      </c>
      <c r="L5" s="28">
        <v>40.1</v>
      </c>
      <c r="M5" s="28">
        <v>39.4</v>
      </c>
      <c r="N5" s="28">
        <v>40.799999999999997</v>
      </c>
      <c r="O5" s="1">
        <v>0.94200000000000006</v>
      </c>
      <c r="P5" s="1">
        <v>0.25900000000000001</v>
      </c>
      <c r="Q5" s="1">
        <v>0.83777966212249688</v>
      </c>
      <c r="R5" t="s">
        <v>988</v>
      </c>
      <c r="S5" s="27">
        <v>0.16222033787750312</v>
      </c>
      <c r="T5" s="33">
        <v>7.2999999999999995E-2</v>
      </c>
      <c r="U5" s="33">
        <v>4.8000000000000001E-2</v>
      </c>
      <c r="V5" s="33">
        <v>3.144541718777917E-2</v>
      </c>
      <c r="W5" s="21">
        <v>89655</v>
      </c>
      <c r="X5" s="1">
        <v>0.12123823004492584</v>
      </c>
      <c r="Y5">
        <v>1970</v>
      </c>
      <c r="Z5" s="1">
        <v>0.2517766497461929</v>
      </c>
      <c r="AA5" s="1">
        <v>0.2350253807106599</v>
      </c>
      <c r="AB5" s="1">
        <v>4.6192893401015227E-2</v>
      </c>
      <c r="AC5" s="1">
        <v>4.5685279187817262E-3</v>
      </c>
      <c r="AD5" s="1">
        <v>0.46243654822335023</v>
      </c>
    </row>
    <row r="6" spans="1:30" x14ac:dyDescent="0.25">
      <c r="A6" t="s">
        <v>736</v>
      </c>
      <c r="B6">
        <v>11704</v>
      </c>
      <c r="C6">
        <v>40685</v>
      </c>
      <c r="D6" s="1">
        <v>0.75676539265085407</v>
      </c>
      <c r="E6" s="1">
        <v>0.1168243824505346</v>
      </c>
      <c r="F6" s="1">
        <v>1.7451149072139609E-3</v>
      </c>
      <c r="G6" s="1">
        <v>2.497234853139978E-2</v>
      </c>
      <c r="H6" s="1">
        <v>3.6868624800294952E-4</v>
      </c>
      <c r="I6" s="1">
        <v>9.9324075211994586E-2</v>
      </c>
      <c r="J6" s="27">
        <v>0.83753226004670023</v>
      </c>
      <c r="K6" s="1">
        <v>0.16246773995329974</v>
      </c>
      <c r="L6" s="28">
        <v>40.5</v>
      </c>
      <c r="M6" s="28">
        <v>38</v>
      </c>
      <c r="N6" s="28">
        <v>42.9</v>
      </c>
      <c r="O6" s="1">
        <v>0.878</v>
      </c>
      <c r="P6" s="1">
        <v>0.223</v>
      </c>
      <c r="Q6" s="1">
        <v>0.80326056211267971</v>
      </c>
      <c r="R6" t="s">
        <v>988</v>
      </c>
      <c r="S6" s="27">
        <v>0.19673943788732029</v>
      </c>
      <c r="T6" s="33">
        <v>7.5999999999999998E-2</v>
      </c>
      <c r="U6" s="33">
        <v>6.0999999999999999E-2</v>
      </c>
      <c r="V6" s="33">
        <v>6.1623588266504964E-2</v>
      </c>
      <c r="W6" s="21">
        <v>81760</v>
      </c>
      <c r="X6" s="1">
        <v>0.14462332554995699</v>
      </c>
      <c r="Y6">
        <v>5884</v>
      </c>
      <c r="Z6" s="1">
        <v>0.26427600271923862</v>
      </c>
      <c r="AA6" s="1">
        <v>0.23538409245411285</v>
      </c>
      <c r="AB6" s="1">
        <v>1.1216859279401768E-2</v>
      </c>
      <c r="AC6" s="1">
        <v>0</v>
      </c>
      <c r="AD6" s="1">
        <v>0.48912304554724678</v>
      </c>
    </row>
    <row r="7" spans="1:30" x14ac:dyDescent="0.25">
      <c r="A7" t="s">
        <v>736</v>
      </c>
      <c r="B7">
        <v>11705</v>
      </c>
      <c r="C7">
        <v>7571</v>
      </c>
      <c r="D7" s="1">
        <v>0.96063928146876243</v>
      </c>
      <c r="E7" s="1">
        <v>8.5853916259410919E-3</v>
      </c>
      <c r="F7" s="1">
        <v>1.4529124290054154E-3</v>
      </c>
      <c r="G7" s="1">
        <v>1.5849953770968168E-2</v>
      </c>
      <c r="H7" s="1">
        <v>0</v>
      </c>
      <c r="I7" s="1">
        <v>1.3472460705322943E-2</v>
      </c>
      <c r="J7" s="27">
        <v>0.94161933694360056</v>
      </c>
      <c r="K7" s="1">
        <v>5.8380663056399419E-2</v>
      </c>
      <c r="L7" s="28">
        <v>42.7</v>
      </c>
      <c r="M7" s="28">
        <v>43.1</v>
      </c>
      <c r="N7" s="28">
        <v>42.5</v>
      </c>
      <c r="O7" s="1">
        <v>0.95200000000000007</v>
      </c>
      <c r="P7" s="1">
        <v>0.45799999999999996</v>
      </c>
      <c r="Q7" s="1">
        <v>0.92669584245076586</v>
      </c>
      <c r="R7" t="s">
        <v>988</v>
      </c>
      <c r="S7" s="27">
        <v>7.3304157549234139E-2</v>
      </c>
      <c r="T7" s="33">
        <v>6.7000000000000004E-2</v>
      </c>
      <c r="U7" s="33">
        <v>6.0999999999999999E-2</v>
      </c>
      <c r="V7" s="33">
        <v>6.2042389210019269E-2</v>
      </c>
      <c r="W7" s="21">
        <v>96875</v>
      </c>
      <c r="X7" s="1">
        <v>4.2134460441157047E-2</v>
      </c>
      <c r="Y7">
        <v>319</v>
      </c>
      <c r="Z7" s="1">
        <v>0.39811912225705332</v>
      </c>
      <c r="AA7" s="1">
        <v>0.34482758620689657</v>
      </c>
      <c r="AB7" s="1">
        <v>0</v>
      </c>
      <c r="AC7" s="1">
        <v>0</v>
      </c>
      <c r="AD7" s="1">
        <v>0.25705329153605017</v>
      </c>
    </row>
    <row r="8" spans="1:30" x14ac:dyDescent="0.25">
      <c r="A8" t="s">
        <v>736</v>
      </c>
      <c r="B8">
        <v>11706</v>
      </c>
      <c r="C8">
        <v>65865</v>
      </c>
      <c r="D8" s="1">
        <v>0.55032262962119483</v>
      </c>
      <c r="E8" s="1">
        <v>0.17752979579442799</v>
      </c>
      <c r="F8" s="1">
        <v>4.6458665452061036E-3</v>
      </c>
      <c r="G8" s="1">
        <v>3.2429970393987699E-2</v>
      </c>
      <c r="H8" s="1">
        <v>0</v>
      </c>
      <c r="I8" s="1">
        <v>0.23507173764518333</v>
      </c>
      <c r="J8" s="27">
        <v>0.59461018750474459</v>
      </c>
      <c r="K8" s="1">
        <v>0.40538981249525546</v>
      </c>
      <c r="L8" s="28">
        <v>34.799999999999997</v>
      </c>
      <c r="M8" s="28">
        <v>33.4</v>
      </c>
      <c r="N8" s="28">
        <v>36.299999999999997</v>
      </c>
      <c r="O8" s="1">
        <v>0.82200000000000006</v>
      </c>
      <c r="P8" s="1">
        <v>0.22500000000000001</v>
      </c>
      <c r="Q8" s="1">
        <v>0.61678653154625696</v>
      </c>
      <c r="R8" t="s">
        <v>988</v>
      </c>
      <c r="S8" s="27">
        <v>0.38321346845374304</v>
      </c>
      <c r="T8" s="33">
        <v>0.08</v>
      </c>
      <c r="U8" s="33">
        <v>7.5999999999999998E-2</v>
      </c>
      <c r="V8" s="33">
        <v>0.14142029868942396</v>
      </c>
      <c r="W8" s="21">
        <v>74784</v>
      </c>
      <c r="X8" s="1">
        <v>0.2488271464358916</v>
      </c>
      <c r="Y8">
        <v>16389</v>
      </c>
      <c r="Z8" s="1">
        <v>6.0711452803709806E-2</v>
      </c>
      <c r="AA8" s="1">
        <v>9.0792604795899692E-2</v>
      </c>
      <c r="AB8" s="1">
        <v>7.505033864177192E-3</v>
      </c>
      <c r="AC8" s="1">
        <v>6.1016535481115384E-4</v>
      </c>
      <c r="AD8" s="1">
        <v>0.84038074318140221</v>
      </c>
    </row>
    <row r="9" spans="1:30" x14ac:dyDescent="0.25">
      <c r="A9" t="s">
        <v>736</v>
      </c>
      <c r="B9">
        <v>11713</v>
      </c>
      <c r="C9">
        <v>9530</v>
      </c>
      <c r="D9" s="1">
        <v>0.63483735571878275</v>
      </c>
      <c r="E9" s="1">
        <v>0.24774396642182581</v>
      </c>
      <c r="F9" s="1">
        <v>1.3641133263378805E-3</v>
      </c>
      <c r="G9" s="1">
        <v>5.2151101783840505E-2</v>
      </c>
      <c r="H9" s="1">
        <v>1.2591815320041973E-3</v>
      </c>
      <c r="I9" s="1">
        <v>6.2644281217208816E-2</v>
      </c>
      <c r="J9" s="27">
        <v>0.84742917103882476</v>
      </c>
      <c r="K9" s="1">
        <v>0.15257082896117524</v>
      </c>
      <c r="L9" s="28">
        <v>37.9</v>
      </c>
      <c r="M9" s="28">
        <v>36.700000000000003</v>
      </c>
      <c r="N9" s="28">
        <v>38</v>
      </c>
      <c r="O9" s="1">
        <v>0.871</v>
      </c>
      <c r="P9" s="1">
        <v>0.29100000000000004</v>
      </c>
      <c r="Q9" s="1">
        <v>0.79700759267530152</v>
      </c>
      <c r="R9" t="s">
        <v>988</v>
      </c>
      <c r="S9" s="27">
        <v>0.20299240732469848</v>
      </c>
      <c r="T9" s="33">
        <v>6.0999999999999999E-2</v>
      </c>
      <c r="U9" s="33">
        <v>0.16899999999999998</v>
      </c>
      <c r="V9" s="33">
        <v>0.11640058055152394</v>
      </c>
      <c r="W9" s="21">
        <v>72825</v>
      </c>
      <c r="X9" s="1">
        <v>0.12654774396642182</v>
      </c>
      <c r="Y9">
        <v>1206</v>
      </c>
      <c r="Z9" s="1">
        <v>0.18159203980099503</v>
      </c>
      <c r="AA9" s="1">
        <v>0.22139303482587064</v>
      </c>
      <c r="AB9" s="1">
        <v>5.8043117744610278E-3</v>
      </c>
      <c r="AC9" s="1">
        <v>0</v>
      </c>
      <c r="AD9" s="1">
        <v>0.59121061359867333</v>
      </c>
    </row>
    <row r="10" spans="1:30" x14ac:dyDescent="0.25">
      <c r="A10" t="s">
        <v>736</v>
      </c>
      <c r="B10">
        <v>11715</v>
      </c>
      <c r="C10">
        <v>4335</v>
      </c>
      <c r="D10" s="1">
        <v>0.99700115340253748</v>
      </c>
      <c r="E10" s="1">
        <v>0</v>
      </c>
      <c r="F10" s="1">
        <v>0</v>
      </c>
      <c r="G10" s="1">
        <v>1.6147635524798155E-3</v>
      </c>
      <c r="H10" s="1">
        <v>0</v>
      </c>
      <c r="I10" s="1">
        <v>1.3840830449826989E-3</v>
      </c>
      <c r="J10" s="27">
        <v>0.94971164936562857</v>
      </c>
      <c r="K10" s="1">
        <v>5.0288350634371398E-2</v>
      </c>
      <c r="L10" s="28">
        <v>44.5</v>
      </c>
      <c r="M10" s="28">
        <v>45.5</v>
      </c>
      <c r="N10" s="28">
        <v>43.6</v>
      </c>
      <c r="O10" s="1">
        <v>0.97699999999999998</v>
      </c>
      <c r="P10" s="1">
        <v>0.40299999999999997</v>
      </c>
      <c r="Q10" s="1">
        <v>0.93328481319747691</v>
      </c>
      <c r="R10" t="s">
        <v>988</v>
      </c>
      <c r="S10" s="27">
        <v>6.6715186802523085E-2</v>
      </c>
      <c r="T10" s="33">
        <v>5.2000000000000005E-2</v>
      </c>
      <c r="U10" s="33">
        <v>0.04</v>
      </c>
      <c r="V10" s="33">
        <v>3.7854889589905363E-3</v>
      </c>
      <c r="W10" s="21">
        <v>92083</v>
      </c>
      <c r="X10" s="1">
        <v>5.8823529411764705E-2</v>
      </c>
      <c r="Y10">
        <v>255</v>
      </c>
      <c r="Z10" s="1">
        <v>0.61960784313725492</v>
      </c>
      <c r="AA10" s="1">
        <v>5.0980392156862744E-2</v>
      </c>
      <c r="AB10" s="1">
        <v>3.5294117647058823E-2</v>
      </c>
      <c r="AC10" s="1">
        <v>0</v>
      </c>
      <c r="AD10" s="1">
        <v>0.29411764705882354</v>
      </c>
    </row>
    <row r="11" spans="1:30" x14ac:dyDescent="0.25">
      <c r="A11" t="s">
        <v>736</v>
      </c>
      <c r="B11">
        <v>11716</v>
      </c>
      <c r="C11">
        <v>11134</v>
      </c>
      <c r="D11" s="1">
        <v>0.95239805999640736</v>
      </c>
      <c r="E11" s="1">
        <v>5.2092689060535295E-3</v>
      </c>
      <c r="F11" s="1">
        <v>0</v>
      </c>
      <c r="G11" s="1">
        <v>1.383150709538351E-2</v>
      </c>
      <c r="H11" s="1">
        <v>3.3231543021375967E-3</v>
      </c>
      <c r="I11" s="1">
        <v>2.5238009700017962E-2</v>
      </c>
      <c r="J11" s="27">
        <v>0.9124303933896174</v>
      </c>
      <c r="K11" s="1">
        <v>8.7569606610382614E-2</v>
      </c>
      <c r="L11" s="28">
        <v>40.9</v>
      </c>
      <c r="M11" s="28">
        <v>40.4</v>
      </c>
      <c r="N11" s="28">
        <v>42.8</v>
      </c>
      <c r="O11" s="1">
        <v>0.92400000000000004</v>
      </c>
      <c r="P11" s="1">
        <v>0.28100000000000003</v>
      </c>
      <c r="Q11" s="1">
        <v>0.89561328385193639</v>
      </c>
      <c r="R11" t="s">
        <v>988</v>
      </c>
      <c r="S11" s="27">
        <v>0.10438671614806361</v>
      </c>
      <c r="T11" s="33">
        <v>9.4E-2</v>
      </c>
      <c r="U11" s="33">
        <v>4.9000000000000002E-2</v>
      </c>
      <c r="V11" s="33">
        <v>5.5091383812010446E-2</v>
      </c>
      <c r="W11" s="21">
        <v>84861</v>
      </c>
      <c r="X11" s="1">
        <v>5.7481587928866533E-2</v>
      </c>
      <c r="Y11">
        <v>640</v>
      </c>
      <c r="Z11" s="1">
        <v>0.34531250000000002</v>
      </c>
      <c r="AA11" s="1">
        <v>0.2890625</v>
      </c>
      <c r="AB11" s="1">
        <v>0</v>
      </c>
      <c r="AC11" s="1">
        <v>0</v>
      </c>
      <c r="AD11" s="1">
        <v>0.36562499999999998</v>
      </c>
    </row>
    <row r="12" spans="1:30" x14ac:dyDescent="0.25">
      <c r="A12" t="s">
        <v>736</v>
      </c>
      <c r="B12">
        <v>11717</v>
      </c>
      <c r="C12">
        <v>59449</v>
      </c>
      <c r="D12" s="1">
        <v>0.45398576931487494</v>
      </c>
      <c r="E12" s="1">
        <v>0.15113795017578091</v>
      </c>
      <c r="F12" s="1">
        <v>4.9958788205016064E-3</v>
      </c>
      <c r="G12" s="1">
        <v>2.5601776312469512E-2</v>
      </c>
      <c r="H12" s="1">
        <v>0</v>
      </c>
      <c r="I12" s="1">
        <v>0.36427862537637301</v>
      </c>
      <c r="J12" s="27">
        <v>0.32045955356692291</v>
      </c>
      <c r="K12" s="1">
        <v>0.67954044643307709</v>
      </c>
      <c r="L12" s="28">
        <v>32.299999999999997</v>
      </c>
      <c r="M12" s="28">
        <v>32.299999999999997</v>
      </c>
      <c r="N12" s="28">
        <v>32.4</v>
      </c>
      <c r="O12" s="1">
        <v>0.70299999999999996</v>
      </c>
      <c r="P12" s="1">
        <v>0.126</v>
      </c>
      <c r="Q12" s="1">
        <v>0.31337194477834845</v>
      </c>
      <c r="R12" t="s">
        <v>988</v>
      </c>
      <c r="S12" s="27">
        <v>0.68662805522165149</v>
      </c>
      <c r="T12" s="33">
        <v>9.5000000000000001E-2</v>
      </c>
      <c r="U12" s="33">
        <v>0.107</v>
      </c>
      <c r="V12" s="33">
        <v>0.1484948869364828</v>
      </c>
      <c r="W12" s="21">
        <v>69240</v>
      </c>
      <c r="X12" s="1">
        <v>0.42443102491210954</v>
      </c>
      <c r="Y12">
        <v>25232</v>
      </c>
      <c r="Z12" s="1">
        <v>2.1678820545339251E-2</v>
      </c>
      <c r="AA12" s="1">
        <v>3.614457831325301E-2</v>
      </c>
      <c r="AB12" s="1">
        <v>8.4020291693088136E-3</v>
      </c>
      <c r="AC12" s="1">
        <v>0</v>
      </c>
      <c r="AD12" s="1">
        <v>0.9337745719720989</v>
      </c>
    </row>
    <row r="13" spans="1:30" x14ac:dyDescent="0.25">
      <c r="A13" t="s">
        <v>736</v>
      </c>
      <c r="B13">
        <v>11718</v>
      </c>
      <c r="C13">
        <v>3117</v>
      </c>
      <c r="D13" s="1">
        <v>0.91851138915623998</v>
      </c>
      <c r="E13" s="1">
        <v>8.0205325633622079E-3</v>
      </c>
      <c r="F13" s="1">
        <v>0</v>
      </c>
      <c r="G13" s="1">
        <v>4.0744305421880012E-2</v>
      </c>
      <c r="H13" s="1">
        <v>0</v>
      </c>
      <c r="I13" s="1">
        <v>3.2723772858517804E-2</v>
      </c>
      <c r="J13" s="27">
        <v>0.92364452999679181</v>
      </c>
      <c r="K13" s="1">
        <v>7.6355470003208206E-2</v>
      </c>
      <c r="L13" s="28">
        <v>41.6</v>
      </c>
      <c r="M13" s="28">
        <v>40.700000000000003</v>
      </c>
      <c r="N13" s="28">
        <v>43.4</v>
      </c>
      <c r="O13" s="1">
        <v>0.97499999999999998</v>
      </c>
      <c r="P13" s="1">
        <v>0.56000000000000005</v>
      </c>
      <c r="Q13" s="1">
        <v>0.90647962591850373</v>
      </c>
      <c r="R13" t="s">
        <v>988</v>
      </c>
      <c r="S13" s="27">
        <v>9.3520374081496271E-2</v>
      </c>
      <c r="T13" s="33">
        <v>5.2000000000000005E-2</v>
      </c>
      <c r="U13" s="33">
        <v>2.3E-2</v>
      </c>
      <c r="V13" s="33">
        <v>9.3545369504209538E-3</v>
      </c>
      <c r="W13" s="21">
        <v>120938</v>
      </c>
      <c r="X13" s="1">
        <v>6.6410009624639083E-2</v>
      </c>
      <c r="Y13">
        <v>207</v>
      </c>
      <c r="Z13" s="1">
        <v>0.14009661835748793</v>
      </c>
      <c r="AA13" s="1">
        <v>0.50724637681159424</v>
      </c>
      <c r="AB13" s="1">
        <v>0</v>
      </c>
      <c r="AC13" s="1">
        <v>1.4492753623188406E-2</v>
      </c>
      <c r="AD13" s="1">
        <v>0.33816425120772947</v>
      </c>
    </row>
    <row r="14" spans="1:30" x14ac:dyDescent="0.25">
      <c r="A14" t="s">
        <v>736</v>
      </c>
      <c r="B14">
        <v>11719</v>
      </c>
      <c r="C14">
        <v>3372</v>
      </c>
      <c r="D14" s="1">
        <v>0.87396204033214708</v>
      </c>
      <c r="E14" s="1">
        <v>7.591933570581258E-2</v>
      </c>
      <c r="F14" s="1">
        <v>0</v>
      </c>
      <c r="G14" s="1">
        <v>0</v>
      </c>
      <c r="H14" s="1">
        <v>0</v>
      </c>
      <c r="I14" s="1">
        <v>5.011862396204033E-2</v>
      </c>
      <c r="J14" s="27">
        <v>0.87307236061684457</v>
      </c>
      <c r="K14" s="1">
        <v>0.12692763938315541</v>
      </c>
      <c r="L14" s="28">
        <v>50.2</v>
      </c>
      <c r="M14" s="28">
        <v>50.1</v>
      </c>
      <c r="N14" s="28">
        <v>50.2</v>
      </c>
      <c r="O14" s="1">
        <v>0.877</v>
      </c>
      <c r="P14" s="1">
        <v>0.35100000000000003</v>
      </c>
      <c r="Q14" s="1">
        <v>0.82826700094014416</v>
      </c>
      <c r="R14" t="s">
        <v>988</v>
      </c>
      <c r="S14" s="27">
        <v>0.17173299905985584</v>
      </c>
      <c r="T14" s="33">
        <v>0.1</v>
      </c>
      <c r="U14" s="33">
        <v>9.3000000000000013E-2</v>
      </c>
      <c r="V14" s="33">
        <v>1.5582034830430797E-2</v>
      </c>
      <c r="W14" s="21">
        <v>90954</v>
      </c>
      <c r="X14" s="1">
        <v>8.8671411625148286E-2</v>
      </c>
      <c r="Y14">
        <v>299</v>
      </c>
      <c r="Z14" s="1">
        <v>0.23076923076923078</v>
      </c>
      <c r="AA14" s="1">
        <v>0</v>
      </c>
      <c r="AB14" s="1">
        <v>0.10033444816053512</v>
      </c>
      <c r="AC14" s="1">
        <v>0</v>
      </c>
      <c r="AD14" s="1">
        <v>0.66889632107023411</v>
      </c>
    </row>
    <row r="15" spans="1:30" x14ac:dyDescent="0.25">
      <c r="A15" t="s">
        <v>736</v>
      </c>
      <c r="B15">
        <v>11720</v>
      </c>
      <c r="C15">
        <v>29374</v>
      </c>
      <c r="D15" s="1">
        <v>0.84976509838632808</v>
      </c>
      <c r="E15" s="1">
        <v>3.8571525839177501E-2</v>
      </c>
      <c r="F15" s="1">
        <v>1.7702730305712536E-3</v>
      </c>
      <c r="G15" s="1">
        <v>6.5602233267515492E-2</v>
      </c>
      <c r="H15" s="1">
        <v>7.83005378906516E-4</v>
      </c>
      <c r="I15" s="1">
        <v>4.3507864097501195E-2</v>
      </c>
      <c r="J15" s="27">
        <v>0.87182542384421602</v>
      </c>
      <c r="K15" s="1">
        <v>0.12817457615578404</v>
      </c>
      <c r="L15" s="28">
        <v>38.9</v>
      </c>
      <c r="M15" s="28">
        <v>36.4</v>
      </c>
      <c r="N15" s="28">
        <v>40.6</v>
      </c>
      <c r="O15" s="1">
        <v>0.92200000000000004</v>
      </c>
      <c r="P15" s="1">
        <v>0.29199999999999998</v>
      </c>
      <c r="Q15" s="1">
        <v>0.82630138958888333</v>
      </c>
      <c r="R15" t="s">
        <v>988</v>
      </c>
      <c r="S15" s="27">
        <v>0.17369861041111667</v>
      </c>
      <c r="T15" s="33">
        <v>5.5E-2</v>
      </c>
      <c r="U15" s="33">
        <v>5.9000000000000004E-2</v>
      </c>
      <c r="V15" s="33">
        <v>4.9788371574961014E-2</v>
      </c>
      <c r="W15" s="21">
        <v>91481</v>
      </c>
      <c r="X15" s="1">
        <v>0.12092326547286716</v>
      </c>
      <c r="Y15">
        <v>3552</v>
      </c>
      <c r="Z15" s="1">
        <v>0.21987612612612611</v>
      </c>
      <c r="AA15" s="1">
        <v>0.37922297297297297</v>
      </c>
      <c r="AB15" s="1">
        <v>2.2522522522522522E-3</v>
      </c>
      <c r="AC15" s="1">
        <v>0</v>
      </c>
      <c r="AD15" s="1">
        <v>0.39864864864864863</v>
      </c>
    </row>
    <row r="16" spans="1:30" x14ac:dyDescent="0.25">
      <c r="A16" t="s">
        <v>736</v>
      </c>
      <c r="B16">
        <v>11721</v>
      </c>
      <c r="C16">
        <v>6482</v>
      </c>
      <c r="D16" s="1">
        <v>0.9663684048133292</v>
      </c>
      <c r="E16" s="1">
        <v>4.7824745448935514E-3</v>
      </c>
      <c r="F16" s="1">
        <v>0</v>
      </c>
      <c r="G16" s="1">
        <v>2.1752545510644861E-2</v>
      </c>
      <c r="H16" s="1">
        <v>0</v>
      </c>
      <c r="I16" s="1">
        <v>7.0965751311323662E-3</v>
      </c>
      <c r="J16" s="27">
        <v>0.97593335390311631</v>
      </c>
      <c r="K16" s="1">
        <v>2.4066646096883679E-2</v>
      </c>
      <c r="L16" s="28">
        <v>42.3</v>
      </c>
      <c r="M16" s="28">
        <v>43.8</v>
      </c>
      <c r="N16" s="28">
        <v>40.799999999999997</v>
      </c>
      <c r="O16" s="1">
        <v>0.97699999999999998</v>
      </c>
      <c r="P16" s="1">
        <v>0.64200000000000002</v>
      </c>
      <c r="Q16" s="1">
        <v>0.9399316294969885</v>
      </c>
      <c r="R16" t="s">
        <v>988</v>
      </c>
      <c r="S16" s="27">
        <v>6.0068370503011503E-2</v>
      </c>
      <c r="T16" s="33">
        <v>7.0999999999999994E-2</v>
      </c>
      <c r="U16" s="33">
        <v>2.5000000000000001E-2</v>
      </c>
      <c r="V16" s="33">
        <v>1.4349775784753363E-2</v>
      </c>
      <c r="W16" s="21">
        <v>107153</v>
      </c>
      <c r="X16" s="1">
        <v>5.9703795124961434E-2</v>
      </c>
      <c r="Y16">
        <v>387</v>
      </c>
      <c r="Z16" s="1">
        <v>0.41343669250645992</v>
      </c>
      <c r="AA16" s="1">
        <v>0.35142118863049093</v>
      </c>
      <c r="AB16" s="1">
        <v>0</v>
      </c>
      <c r="AC16" s="1">
        <v>0</v>
      </c>
      <c r="AD16" s="1">
        <v>0.23514211886304909</v>
      </c>
    </row>
    <row r="17" spans="1:30" x14ac:dyDescent="0.25">
      <c r="A17" t="s">
        <v>736</v>
      </c>
      <c r="B17">
        <v>11722</v>
      </c>
      <c r="C17">
        <v>37181</v>
      </c>
      <c r="D17" s="1">
        <v>0.45781447513514967</v>
      </c>
      <c r="E17" s="1">
        <v>0.239261988650117</v>
      </c>
      <c r="F17" s="1">
        <v>2.5012775342244695E-3</v>
      </c>
      <c r="G17" s="1">
        <v>3.5986121944003656E-2</v>
      </c>
      <c r="H17" s="1">
        <v>9.6823646486108499E-4</v>
      </c>
      <c r="I17" s="1">
        <v>0.26346790027164413</v>
      </c>
      <c r="J17" s="27">
        <v>0.46023506629730238</v>
      </c>
      <c r="K17" s="1">
        <v>0.53976493370269762</v>
      </c>
      <c r="L17" s="28">
        <v>32.799999999999997</v>
      </c>
      <c r="M17" s="28">
        <v>32</v>
      </c>
      <c r="N17" s="28">
        <v>33.4</v>
      </c>
      <c r="O17" s="1">
        <v>0.70599999999999996</v>
      </c>
      <c r="P17" s="1">
        <v>0.154</v>
      </c>
      <c r="Q17" s="1">
        <v>0.43358135949959981</v>
      </c>
      <c r="R17" t="s">
        <v>988</v>
      </c>
      <c r="S17" s="27">
        <v>0.56641864050040014</v>
      </c>
      <c r="T17" s="33">
        <v>8.5999999999999993E-2</v>
      </c>
      <c r="U17" s="33">
        <v>0.13400000000000001</v>
      </c>
      <c r="V17" s="33">
        <v>0.2135824794052642</v>
      </c>
      <c r="W17" s="21">
        <v>65939</v>
      </c>
      <c r="X17" s="1">
        <v>0.35176568677550363</v>
      </c>
      <c r="Y17">
        <v>13079</v>
      </c>
      <c r="Z17" s="1">
        <v>2.7907332364859698E-2</v>
      </c>
      <c r="AA17" s="1">
        <v>5.5661747840048931E-2</v>
      </c>
      <c r="AB17" s="1">
        <v>2.1790656778041134E-2</v>
      </c>
      <c r="AC17" s="1">
        <v>1.9879195657160334E-3</v>
      </c>
      <c r="AD17" s="1">
        <v>0.89265234345133415</v>
      </c>
    </row>
    <row r="18" spans="1:30" x14ac:dyDescent="0.25">
      <c r="A18" t="s">
        <v>736</v>
      </c>
      <c r="B18">
        <v>11724</v>
      </c>
      <c r="C18">
        <v>2853</v>
      </c>
      <c r="D18" s="1">
        <v>0.95408342096039256</v>
      </c>
      <c r="E18" s="1">
        <v>0</v>
      </c>
      <c r="F18" s="1">
        <v>0</v>
      </c>
      <c r="G18" s="1">
        <v>2.6288117770767613E-2</v>
      </c>
      <c r="H18" s="1">
        <v>0</v>
      </c>
      <c r="I18" s="1">
        <v>1.9628461268839818E-2</v>
      </c>
      <c r="J18" s="27">
        <v>0.98843322818086221</v>
      </c>
      <c r="K18" s="1">
        <v>1.1566771819137749E-2</v>
      </c>
      <c r="L18" s="28">
        <v>45.9</v>
      </c>
      <c r="M18" s="28">
        <v>45</v>
      </c>
      <c r="N18" s="28">
        <v>46.9</v>
      </c>
      <c r="O18" s="1">
        <v>0.99199999999999999</v>
      </c>
      <c r="P18" s="1">
        <v>0.72900000000000009</v>
      </c>
      <c r="Q18" s="1">
        <v>0.91808510638297869</v>
      </c>
      <c r="R18" t="s">
        <v>995</v>
      </c>
      <c r="S18" s="27">
        <v>8.1914893617021312E-2</v>
      </c>
      <c r="T18" s="33">
        <v>3.7000000000000005E-2</v>
      </c>
      <c r="U18" s="33">
        <v>2.7000000000000003E-2</v>
      </c>
      <c r="V18" s="33">
        <v>0</v>
      </c>
      <c r="W18" s="21">
        <v>164375</v>
      </c>
      <c r="X18" s="1">
        <v>0.11426568524360323</v>
      </c>
      <c r="Y18">
        <v>326</v>
      </c>
      <c r="Z18" s="1">
        <v>0.57361963190184051</v>
      </c>
      <c r="AA18" s="1">
        <v>0.29447852760736198</v>
      </c>
      <c r="AB18" s="1">
        <v>0</v>
      </c>
      <c r="AC18" s="1">
        <v>0</v>
      </c>
      <c r="AD18" s="1">
        <v>0.13190184049079753</v>
      </c>
    </row>
    <row r="19" spans="1:30" x14ac:dyDescent="0.25">
      <c r="A19" t="s">
        <v>736</v>
      </c>
      <c r="B19">
        <v>11725</v>
      </c>
      <c r="C19">
        <v>28646</v>
      </c>
      <c r="D19" s="1">
        <v>0.91031906723451794</v>
      </c>
      <c r="E19" s="1">
        <v>1.3684284018711164E-2</v>
      </c>
      <c r="F19" s="1">
        <v>5.2363331704251899E-4</v>
      </c>
      <c r="G19" s="1">
        <v>4.9954618445856316E-2</v>
      </c>
      <c r="H19" s="1">
        <v>0</v>
      </c>
      <c r="I19" s="1">
        <v>2.5518396983872094E-2</v>
      </c>
      <c r="J19" s="27">
        <v>0.9419116106960832</v>
      </c>
      <c r="K19" s="1">
        <v>5.8088389303916778E-2</v>
      </c>
      <c r="L19" s="28">
        <v>44.3</v>
      </c>
      <c r="M19" s="28">
        <v>43.3</v>
      </c>
      <c r="N19" s="28">
        <v>45.2</v>
      </c>
      <c r="O19" s="1">
        <v>0.95299999999999996</v>
      </c>
      <c r="P19" s="1">
        <v>0.46799999999999997</v>
      </c>
      <c r="Q19" s="1">
        <v>0.8640555535143476</v>
      </c>
      <c r="R19" t="s">
        <v>988</v>
      </c>
      <c r="S19" s="27">
        <v>0.1359444464856524</v>
      </c>
      <c r="T19" s="33">
        <v>7.5999999999999998E-2</v>
      </c>
      <c r="U19" s="33">
        <v>3.5000000000000003E-2</v>
      </c>
      <c r="V19" s="33">
        <v>2.0712510356255178E-2</v>
      </c>
      <c r="W19" s="21">
        <v>112623</v>
      </c>
      <c r="X19" s="1">
        <v>9.8059065838162401E-2</v>
      </c>
      <c r="Y19">
        <v>2809</v>
      </c>
      <c r="Z19" s="1">
        <v>0.36703453186187257</v>
      </c>
      <c r="AA19" s="1">
        <v>0.43253826984692062</v>
      </c>
      <c r="AB19" s="1">
        <v>2.7055891776432896E-2</v>
      </c>
      <c r="AC19" s="1">
        <v>0</v>
      </c>
      <c r="AD19" s="1">
        <v>0.17337130651477395</v>
      </c>
    </row>
    <row r="20" spans="1:30" x14ac:dyDescent="0.25">
      <c r="A20" t="s">
        <v>736</v>
      </c>
      <c r="B20">
        <v>11726</v>
      </c>
      <c r="C20">
        <v>21102</v>
      </c>
      <c r="D20" s="1">
        <v>0.57871291820680504</v>
      </c>
      <c r="E20" s="1">
        <v>0.15292389346981328</v>
      </c>
      <c r="F20" s="1">
        <v>3.7911098474078289E-4</v>
      </c>
      <c r="G20" s="1">
        <v>3.0613212017818216E-2</v>
      </c>
      <c r="H20" s="1">
        <v>0</v>
      </c>
      <c r="I20" s="1">
        <v>0.23737086532082266</v>
      </c>
      <c r="J20" s="27">
        <v>0.59046535873376926</v>
      </c>
      <c r="K20" s="1">
        <v>0.40953464126623068</v>
      </c>
      <c r="L20" s="28">
        <v>36.4</v>
      </c>
      <c r="M20" s="28">
        <v>36.5</v>
      </c>
      <c r="N20" s="28">
        <v>36.4</v>
      </c>
      <c r="O20" s="1">
        <v>0.75</v>
      </c>
      <c r="P20" s="1">
        <v>0.154</v>
      </c>
      <c r="Q20" s="1">
        <v>0.52324632952691685</v>
      </c>
      <c r="R20" t="s">
        <v>988</v>
      </c>
      <c r="S20" s="27">
        <v>0.47675367047308315</v>
      </c>
      <c r="T20" s="33">
        <v>7.2000000000000008E-2</v>
      </c>
      <c r="U20" s="33">
        <v>7.400000000000001E-2</v>
      </c>
      <c r="V20" s="33">
        <v>0.10813896591094438</v>
      </c>
      <c r="W20" s="21">
        <v>70011</v>
      </c>
      <c r="X20" s="1">
        <v>0.3779736517865605</v>
      </c>
      <c r="Y20">
        <v>7976</v>
      </c>
      <c r="Z20" s="1">
        <v>0.17189067201604816</v>
      </c>
      <c r="AA20" s="1">
        <v>6.3314944834503506E-2</v>
      </c>
      <c r="AB20" s="1">
        <v>1.2537612838515546E-3</v>
      </c>
      <c r="AC20" s="1">
        <v>0</v>
      </c>
      <c r="AD20" s="1">
        <v>0.76354062186559679</v>
      </c>
    </row>
    <row r="21" spans="1:30" x14ac:dyDescent="0.25">
      <c r="A21" t="s">
        <v>736</v>
      </c>
      <c r="B21">
        <v>11727</v>
      </c>
      <c r="C21">
        <v>29987</v>
      </c>
      <c r="D21" s="1">
        <v>0.73255077200120056</v>
      </c>
      <c r="E21" s="1">
        <v>0.11821789442091574</v>
      </c>
      <c r="F21" s="1">
        <v>2.3676926668222895E-3</v>
      </c>
      <c r="G21" s="1">
        <v>6.4027745356321067E-2</v>
      </c>
      <c r="H21" s="1">
        <v>7.0030346483476171E-4</v>
      </c>
      <c r="I21" s="1">
        <v>8.2135592089905632E-2</v>
      </c>
      <c r="J21" s="27">
        <v>0.82859239003568208</v>
      </c>
      <c r="K21" s="1">
        <v>0.17140760996431786</v>
      </c>
      <c r="L21" s="28">
        <v>39.4</v>
      </c>
      <c r="M21" s="28">
        <v>36.700000000000003</v>
      </c>
      <c r="N21" s="28">
        <v>42.3</v>
      </c>
      <c r="O21" s="1">
        <v>0.90599999999999992</v>
      </c>
      <c r="P21" s="1">
        <v>0.34200000000000003</v>
      </c>
      <c r="Q21" s="1">
        <v>0.75671903517875672</v>
      </c>
      <c r="R21" t="s">
        <v>988</v>
      </c>
      <c r="S21" s="27">
        <v>0.24328096482124328</v>
      </c>
      <c r="T21" s="33">
        <v>7.4999999999999997E-2</v>
      </c>
      <c r="U21" s="33">
        <v>7.0000000000000007E-2</v>
      </c>
      <c r="V21" s="33">
        <v>7.6347438752783964E-2</v>
      </c>
      <c r="W21" s="21">
        <v>76453</v>
      </c>
      <c r="X21" s="1">
        <v>0.19221662720512223</v>
      </c>
      <c r="Y21">
        <v>5764</v>
      </c>
      <c r="Z21" s="1">
        <v>0.16464260929909785</v>
      </c>
      <c r="AA21" s="1">
        <v>0.2925052047189452</v>
      </c>
      <c r="AB21" s="1">
        <v>4.1464260929909784E-2</v>
      </c>
      <c r="AC21" s="1">
        <v>1.7349063150589867E-3</v>
      </c>
      <c r="AD21" s="1">
        <v>0.4996530187369882</v>
      </c>
    </row>
    <row r="22" spans="1:30" x14ac:dyDescent="0.25">
      <c r="A22" t="s">
        <v>736</v>
      </c>
      <c r="B22">
        <v>11729</v>
      </c>
      <c r="C22">
        <v>27409</v>
      </c>
      <c r="D22" s="1">
        <v>0.75088474588638765</v>
      </c>
      <c r="E22" s="1">
        <v>0.12966543835966288</v>
      </c>
      <c r="F22" s="1">
        <v>0</v>
      </c>
      <c r="G22" s="1">
        <v>7.9025137728483338E-2</v>
      </c>
      <c r="H22" s="1">
        <v>0</v>
      </c>
      <c r="I22" s="1">
        <v>4.0424678025466086E-2</v>
      </c>
      <c r="J22" s="27">
        <v>0.88405268342515231</v>
      </c>
      <c r="K22" s="1">
        <v>0.11594731657484768</v>
      </c>
      <c r="L22" s="28">
        <v>41.2</v>
      </c>
      <c r="M22" s="28">
        <v>39.9</v>
      </c>
      <c r="N22" s="28">
        <v>42.1</v>
      </c>
      <c r="O22" s="1">
        <v>0.90099999999999991</v>
      </c>
      <c r="P22" s="1">
        <v>0.28399999999999997</v>
      </c>
      <c r="Q22" s="1">
        <v>0.78885686839577329</v>
      </c>
      <c r="R22" t="s">
        <v>988</v>
      </c>
      <c r="S22" s="27">
        <v>0.21114313160422671</v>
      </c>
      <c r="T22" s="33">
        <v>7.2000000000000008E-2</v>
      </c>
      <c r="U22" s="33">
        <v>5.5999999999999994E-2</v>
      </c>
      <c r="V22" s="33">
        <v>6.6603134265141889E-2</v>
      </c>
      <c r="W22" s="21">
        <v>83721</v>
      </c>
      <c r="X22" s="1">
        <v>0.1503885585026816</v>
      </c>
      <c r="Y22">
        <v>4122</v>
      </c>
      <c r="Z22" s="1">
        <v>0.21591460456089276</v>
      </c>
      <c r="AA22" s="1">
        <v>0.37845705967976712</v>
      </c>
      <c r="AB22" s="1">
        <v>1.2615235322658904E-2</v>
      </c>
      <c r="AC22" s="1">
        <v>0</v>
      </c>
      <c r="AD22" s="1">
        <v>0.3930131004366812</v>
      </c>
    </row>
    <row r="23" spans="1:30" x14ac:dyDescent="0.25">
      <c r="A23" t="s">
        <v>736</v>
      </c>
      <c r="B23">
        <v>11730</v>
      </c>
      <c r="C23">
        <v>14204</v>
      </c>
      <c r="D23" s="1">
        <v>0.97261334835257673</v>
      </c>
      <c r="E23" s="1">
        <v>1.0137989298789073E-2</v>
      </c>
      <c r="F23" s="1">
        <v>0</v>
      </c>
      <c r="G23" s="1">
        <v>4.9281892424669106E-3</v>
      </c>
      <c r="H23" s="1">
        <v>0</v>
      </c>
      <c r="I23" s="1">
        <v>1.2320473106167277E-2</v>
      </c>
      <c r="J23" s="27">
        <v>0.92706279921148971</v>
      </c>
      <c r="K23" s="1">
        <v>7.2937200788510279E-2</v>
      </c>
      <c r="L23" s="28">
        <v>41</v>
      </c>
      <c r="M23" s="28">
        <v>39.9</v>
      </c>
      <c r="N23" s="28">
        <v>42</v>
      </c>
      <c r="O23" s="1">
        <v>0.94400000000000006</v>
      </c>
      <c r="P23" s="1">
        <v>0.38</v>
      </c>
      <c r="Q23" s="1">
        <v>0.92262870629886418</v>
      </c>
      <c r="R23" t="s">
        <v>988</v>
      </c>
      <c r="S23" s="27">
        <v>7.7371293701135824E-2</v>
      </c>
      <c r="T23" s="33">
        <v>5.7999999999999996E-2</v>
      </c>
      <c r="U23" s="33">
        <v>0.05</v>
      </c>
      <c r="V23" s="33">
        <v>1.8998658918194009E-2</v>
      </c>
      <c r="W23" s="21">
        <v>113014</v>
      </c>
      <c r="X23" s="1">
        <v>3.0343565192903408E-2</v>
      </c>
      <c r="Y23">
        <v>431</v>
      </c>
      <c r="Z23" s="1">
        <v>0.64269141531322505</v>
      </c>
      <c r="AA23" s="1">
        <v>0.12761020881670534</v>
      </c>
      <c r="AB23" s="1">
        <v>3.0162412993039442E-2</v>
      </c>
      <c r="AC23" s="1">
        <v>0</v>
      </c>
      <c r="AD23" s="1">
        <v>0.19953596287703015</v>
      </c>
    </row>
    <row r="24" spans="1:30" x14ac:dyDescent="0.25">
      <c r="A24" t="s">
        <v>736</v>
      </c>
      <c r="B24">
        <v>11731</v>
      </c>
      <c r="C24">
        <v>28969</v>
      </c>
      <c r="D24" s="1">
        <v>0.93976319513963202</v>
      </c>
      <c r="E24" s="1">
        <v>9.3203079153577964E-3</v>
      </c>
      <c r="F24" s="1">
        <v>3.4519658945769618E-4</v>
      </c>
      <c r="G24" s="1">
        <v>3.1033173392246885E-2</v>
      </c>
      <c r="H24" s="1">
        <v>8.6299147364424038E-4</v>
      </c>
      <c r="I24" s="1">
        <v>1.8675135489661362E-2</v>
      </c>
      <c r="J24" s="27">
        <v>0.92844074700541956</v>
      </c>
      <c r="K24" s="1">
        <v>7.1559252994580408E-2</v>
      </c>
      <c r="L24" s="28">
        <v>42.9</v>
      </c>
      <c r="M24" s="28">
        <v>41.1</v>
      </c>
      <c r="N24" s="28">
        <v>44.5</v>
      </c>
      <c r="O24" s="1">
        <v>0.95499999999999996</v>
      </c>
      <c r="P24" s="1">
        <v>0.47799999999999998</v>
      </c>
      <c r="Q24" s="1">
        <v>0.88748826121505453</v>
      </c>
      <c r="R24" t="s">
        <v>988</v>
      </c>
      <c r="S24" s="27">
        <v>0.11251173878494547</v>
      </c>
      <c r="T24" s="33">
        <v>8.199999999999999E-2</v>
      </c>
      <c r="U24" s="33">
        <v>3.2000000000000001E-2</v>
      </c>
      <c r="V24" s="33">
        <v>2.2505777152617302E-2</v>
      </c>
      <c r="W24" s="21">
        <v>108182</v>
      </c>
      <c r="X24" s="1">
        <v>7.6081328316476238E-2</v>
      </c>
      <c r="Y24">
        <v>2204</v>
      </c>
      <c r="Z24" s="1">
        <v>0.37840290381125224</v>
      </c>
      <c r="AA24" s="1">
        <v>0.27540834845735029</v>
      </c>
      <c r="AB24" s="1">
        <v>1.1796733212341199E-2</v>
      </c>
      <c r="AC24" s="1">
        <v>0</v>
      </c>
      <c r="AD24" s="1">
        <v>0.33439201451905626</v>
      </c>
    </row>
    <row r="25" spans="1:30" x14ac:dyDescent="0.25">
      <c r="A25" t="s">
        <v>736</v>
      </c>
      <c r="B25">
        <v>11733</v>
      </c>
      <c r="C25">
        <v>17065</v>
      </c>
      <c r="D25" s="1">
        <v>0.8535013184881336</v>
      </c>
      <c r="E25" s="1">
        <v>1.6700849692352769E-2</v>
      </c>
      <c r="F25" s="1">
        <v>1.6407852329329035E-3</v>
      </c>
      <c r="G25" s="1">
        <v>9.1239378845590385E-2</v>
      </c>
      <c r="H25" s="1">
        <v>0</v>
      </c>
      <c r="I25" s="1">
        <v>3.6917667740990333E-2</v>
      </c>
      <c r="J25" s="27">
        <v>0.95534720187518307</v>
      </c>
      <c r="K25" s="1">
        <v>4.465279812481688E-2</v>
      </c>
      <c r="L25" s="28">
        <v>46.2</v>
      </c>
      <c r="M25" s="28">
        <v>46.1</v>
      </c>
      <c r="N25" s="28">
        <v>46.4</v>
      </c>
      <c r="O25" s="1">
        <v>0.96099999999999997</v>
      </c>
      <c r="P25" s="1">
        <v>0.59099999999999997</v>
      </c>
      <c r="Q25" s="1">
        <v>0.82516927957054842</v>
      </c>
      <c r="R25" t="s">
        <v>989</v>
      </c>
      <c r="S25" s="27">
        <v>0.17483072042945158</v>
      </c>
      <c r="T25" s="33">
        <v>0.05</v>
      </c>
      <c r="U25" s="33">
        <v>3.6000000000000004E-2</v>
      </c>
      <c r="V25" s="33">
        <v>1.8861272695222985E-2</v>
      </c>
      <c r="W25" s="21">
        <v>136596</v>
      </c>
      <c r="X25" s="1">
        <v>0.13923234690887781</v>
      </c>
      <c r="Y25">
        <v>2376</v>
      </c>
      <c r="Z25" s="1">
        <v>0.26052188552188554</v>
      </c>
      <c r="AA25" s="1">
        <v>0.61742424242424243</v>
      </c>
      <c r="AB25" s="1">
        <v>1.4730639730639731E-2</v>
      </c>
      <c r="AC25" s="1">
        <v>6.7340067340067337E-3</v>
      </c>
      <c r="AD25" s="1">
        <v>0.10058922558922559</v>
      </c>
    </row>
    <row r="26" spans="1:30" x14ac:dyDescent="0.25">
      <c r="A26" t="s">
        <v>736</v>
      </c>
      <c r="B26">
        <v>11738</v>
      </c>
      <c r="C26">
        <v>17643</v>
      </c>
      <c r="D26" s="1">
        <v>0.89213852519412795</v>
      </c>
      <c r="E26" s="1">
        <v>2.3238678229326078E-2</v>
      </c>
      <c r="F26" s="1">
        <v>1.0315705945700844E-2</v>
      </c>
      <c r="G26" s="1">
        <v>3.3781102987020348E-2</v>
      </c>
      <c r="H26" s="1">
        <v>0</v>
      </c>
      <c r="I26" s="1">
        <v>4.0525987643824743E-2</v>
      </c>
      <c r="J26" s="27">
        <v>0.8374992915037125</v>
      </c>
      <c r="K26" s="1">
        <v>0.16250070849628748</v>
      </c>
      <c r="L26" s="28">
        <v>37.4</v>
      </c>
      <c r="M26" s="28">
        <v>34.799999999999997</v>
      </c>
      <c r="N26" s="28">
        <v>38.700000000000003</v>
      </c>
      <c r="O26" s="1">
        <v>0.92099999999999993</v>
      </c>
      <c r="P26" s="1">
        <v>0.23300000000000001</v>
      </c>
      <c r="Q26" s="1">
        <v>0.78595930920274426</v>
      </c>
      <c r="R26" t="s">
        <v>988</v>
      </c>
      <c r="S26" s="27">
        <v>0.21404069079725574</v>
      </c>
      <c r="T26" s="33">
        <v>5.9000000000000004E-2</v>
      </c>
      <c r="U26" s="33">
        <v>5.2999999999999999E-2</v>
      </c>
      <c r="V26" s="33">
        <v>7.1578145821435374E-2</v>
      </c>
      <c r="W26" s="21">
        <v>95803</v>
      </c>
      <c r="X26" s="1">
        <v>0.12129456441648245</v>
      </c>
      <c r="Y26">
        <v>2140</v>
      </c>
      <c r="Z26" s="1">
        <v>0.32943925233644861</v>
      </c>
      <c r="AA26" s="1">
        <v>0.21214953271028036</v>
      </c>
      <c r="AB26" s="1">
        <v>0</v>
      </c>
      <c r="AC26" s="1">
        <v>0</v>
      </c>
      <c r="AD26" s="1">
        <v>0.45841121495327103</v>
      </c>
    </row>
    <row r="27" spans="1:30" x14ac:dyDescent="0.25">
      <c r="A27" t="s">
        <v>736</v>
      </c>
      <c r="B27">
        <v>11739</v>
      </c>
      <c r="C27">
        <v>1421</v>
      </c>
      <c r="D27" s="1">
        <v>0.92892329345531321</v>
      </c>
      <c r="E27" s="1">
        <v>0</v>
      </c>
      <c r="F27" s="1">
        <v>0</v>
      </c>
      <c r="G27" s="1">
        <v>4.9261083743842367E-2</v>
      </c>
      <c r="H27" s="1">
        <v>0</v>
      </c>
      <c r="I27" s="1">
        <v>2.1815622800844477E-2</v>
      </c>
      <c r="J27" s="27">
        <v>0.96903589021815628</v>
      </c>
      <c r="K27" s="1">
        <v>3.096410978184377E-2</v>
      </c>
      <c r="L27" s="28">
        <v>46</v>
      </c>
      <c r="M27" s="28">
        <v>43.7</v>
      </c>
      <c r="N27" s="28">
        <v>46.4</v>
      </c>
      <c r="O27" s="1">
        <v>0.96599999999999997</v>
      </c>
      <c r="P27" s="1">
        <v>0.39899999999999997</v>
      </c>
      <c r="Q27" s="1">
        <v>0.94264705882352939</v>
      </c>
      <c r="R27" t="s">
        <v>996</v>
      </c>
      <c r="S27" s="27">
        <v>5.7352941176470607E-2</v>
      </c>
      <c r="T27" s="33">
        <v>4.0999999999999995E-2</v>
      </c>
      <c r="U27" s="33">
        <v>3.4000000000000002E-2</v>
      </c>
      <c r="V27" s="33">
        <v>0</v>
      </c>
      <c r="W27" s="21">
        <v>119773</v>
      </c>
      <c r="X27" s="1">
        <v>7.1780436312456022E-2</v>
      </c>
      <c r="Y27">
        <v>102</v>
      </c>
      <c r="Z27" s="1">
        <v>0.49019607843137253</v>
      </c>
      <c r="AA27" s="1">
        <v>0.21568627450980393</v>
      </c>
      <c r="AB27" s="1">
        <v>0</v>
      </c>
      <c r="AC27" s="1">
        <v>0</v>
      </c>
      <c r="AD27" s="1">
        <v>0.29411764705882354</v>
      </c>
    </row>
    <row r="28" spans="1:30" x14ac:dyDescent="0.25">
      <c r="A28" t="s">
        <v>736</v>
      </c>
      <c r="B28">
        <v>11740</v>
      </c>
      <c r="C28">
        <v>9507</v>
      </c>
      <c r="D28" s="1">
        <v>0.85021563058798777</v>
      </c>
      <c r="E28" s="1">
        <v>7.7101083412222576E-2</v>
      </c>
      <c r="F28" s="1">
        <v>0</v>
      </c>
      <c r="G28" s="1">
        <v>4.1127590196697171E-2</v>
      </c>
      <c r="H28" s="1">
        <v>0</v>
      </c>
      <c r="I28" s="1">
        <v>3.1555695803092455E-2</v>
      </c>
      <c r="J28" s="27">
        <v>0.93930787840538554</v>
      </c>
      <c r="K28" s="1">
        <v>6.0692121594614491E-2</v>
      </c>
      <c r="L28" s="28">
        <v>44</v>
      </c>
      <c r="M28" s="28">
        <v>42.8</v>
      </c>
      <c r="N28" s="28">
        <v>45</v>
      </c>
      <c r="O28" s="1">
        <v>0.94900000000000007</v>
      </c>
      <c r="P28" s="1">
        <v>0.47200000000000003</v>
      </c>
      <c r="Q28" s="1">
        <v>0.87532981530343013</v>
      </c>
      <c r="R28" t="s">
        <v>988</v>
      </c>
      <c r="S28" s="27">
        <v>0.12467018469656987</v>
      </c>
      <c r="T28" s="33">
        <v>7.2999999999999995E-2</v>
      </c>
      <c r="U28" s="33">
        <v>3.3000000000000002E-2</v>
      </c>
      <c r="V28" s="33">
        <v>8.5362188157499255E-2</v>
      </c>
      <c r="W28" s="21">
        <v>92708</v>
      </c>
      <c r="X28" s="1">
        <v>0.13263910802566531</v>
      </c>
      <c r="Y28">
        <v>1261</v>
      </c>
      <c r="Z28" s="1">
        <v>0.23949246629659002</v>
      </c>
      <c r="AA28" s="1">
        <v>0.29817605075337034</v>
      </c>
      <c r="AB28" s="1">
        <v>7.2957969865186365E-2</v>
      </c>
      <c r="AC28" s="1">
        <v>0</v>
      </c>
      <c r="AD28" s="1">
        <v>0.3893735130848533</v>
      </c>
    </row>
    <row r="29" spans="1:30" x14ac:dyDescent="0.25">
      <c r="A29" t="s">
        <v>736</v>
      </c>
      <c r="B29">
        <v>11741</v>
      </c>
      <c r="C29">
        <v>28651</v>
      </c>
      <c r="D29" s="1">
        <v>0.91466266447942479</v>
      </c>
      <c r="E29" s="1">
        <v>1.3542284737007434E-2</v>
      </c>
      <c r="F29" s="1">
        <v>2.7922236571149351E-4</v>
      </c>
      <c r="G29" s="1">
        <v>3.1272904959687271E-2</v>
      </c>
      <c r="H29" s="1">
        <v>1.2565006457017206E-3</v>
      </c>
      <c r="I29" s="1">
        <v>3.8986422812467281E-2</v>
      </c>
      <c r="J29" s="27">
        <v>0.88122578618547343</v>
      </c>
      <c r="K29" s="1">
        <v>0.11877421381452655</v>
      </c>
      <c r="L29" s="28">
        <v>41</v>
      </c>
      <c r="M29" s="28">
        <v>40.4</v>
      </c>
      <c r="N29" s="28">
        <v>41.6</v>
      </c>
      <c r="O29" s="1">
        <v>0.93400000000000005</v>
      </c>
      <c r="P29" s="1">
        <v>0.29699999999999999</v>
      </c>
      <c r="Q29" s="1">
        <v>0.89010146726038397</v>
      </c>
      <c r="R29" t="s">
        <v>988</v>
      </c>
      <c r="S29" s="27">
        <v>0.10989853273961603</v>
      </c>
      <c r="T29" s="33">
        <v>6.9000000000000006E-2</v>
      </c>
      <c r="U29" s="33">
        <v>2.7999999999999997E-2</v>
      </c>
      <c r="V29" s="33">
        <v>4.5522868799656432E-2</v>
      </c>
      <c r="W29" s="21">
        <v>97017</v>
      </c>
      <c r="X29" s="1">
        <v>6.6105895082196081E-2</v>
      </c>
      <c r="Y29">
        <v>1894</v>
      </c>
      <c r="Z29" s="1">
        <v>0.28035902851108763</v>
      </c>
      <c r="AA29" s="1">
        <v>0.42608236536430832</v>
      </c>
      <c r="AB29" s="1">
        <v>2.2175290390707498E-2</v>
      </c>
      <c r="AC29" s="1">
        <v>0</v>
      </c>
      <c r="AD29" s="1">
        <v>0.27138331573389651</v>
      </c>
    </row>
    <row r="30" spans="1:30" x14ac:dyDescent="0.25">
      <c r="A30" t="s">
        <v>736</v>
      </c>
      <c r="B30">
        <v>11742</v>
      </c>
      <c r="C30">
        <v>13229</v>
      </c>
      <c r="D30" s="1">
        <v>0.91412805200695446</v>
      </c>
      <c r="E30" s="1">
        <v>3.6057147176657346E-2</v>
      </c>
      <c r="F30" s="1">
        <v>9.8268954569506392E-4</v>
      </c>
      <c r="G30" s="1">
        <v>3.0992516441152015E-2</v>
      </c>
      <c r="H30" s="1">
        <v>0</v>
      </c>
      <c r="I30" s="1">
        <v>1.7839594829541158E-2</v>
      </c>
      <c r="J30" s="27">
        <v>0.88721747675561269</v>
      </c>
      <c r="K30" s="1">
        <v>0.11278252324438733</v>
      </c>
      <c r="L30" s="28">
        <v>40</v>
      </c>
      <c r="M30" s="28">
        <v>37.6</v>
      </c>
      <c r="N30" s="28">
        <v>41.2</v>
      </c>
      <c r="O30" s="1">
        <v>0.94499999999999995</v>
      </c>
      <c r="P30" s="1">
        <v>0.309</v>
      </c>
      <c r="Q30" s="1">
        <v>0.83745071215900857</v>
      </c>
      <c r="R30" t="s">
        <v>988</v>
      </c>
      <c r="S30" s="27">
        <v>0.16254928784099143</v>
      </c>
      <c r="T30" s="33">
        <v>5.5999999999999994E-2</v>
      </c>
      <c r="U30" s="33">
        <v>5.5E-2</v>
      </c>
      <c r="V30" s="33">
        <v>2.2440087145969498E-2</v>
      </c>
      <c r="W30" s="21">
        <v>87979</v>
      </c>
      <c r="X30" s="1">
        <v>9.3657872855091084E-2</v>
      </c>
      <c r="Y30">
        <v>1239</v>
      </c>
      <c r="Z30" s="1">
        <v>0.34140435835351091</v>
      </c>
      <c r="AA30" s="1">
        <v>0.23728813559322035</v>
      </c>
      <c r="AB30" s="1">
        <v>2.8248587570621469E-2</v>
      </c>
      <c r="AC30" s="1">
        <v>0</v>
      </c>
      <c r="AD30" s="1">
        <v>0.39305891848264729</v>
      </c>
    </row>
    <row r="31" spans="1:30" x14ac:dyDescent="0.25">
      <c r="A31" t="s">
        <v>736</v>
      </c>
      <c r="B31">
        <v>11743</v>
      </c>
      <c r="C31">
        <v>43533</v>
      </c>
      <c r="D31" s="1">
        <v>0.84225759768451525</v>
      </c>
      <c r="E31" s="1">
        <v>6.8844324994831507E-2</v>
      </c>
      <c r="F31" s="1">
        <v>1.0336985734959686E-3</v>
      </c>
      <c r="G31" s="1">
        <v>3.2205453334252176E-2</v>
      </c>
      <c r="H31" s="1">
        <v>0</v>
      </c>
      <c r="I31" s="1">
        <v>5.5658925412905152E-2</v>
      </c>
      <c r="J31" s="27">
        <v>0.90409574345898513</v>
      </c>
      <c r="K31" s="1">
        <v>9.5904256541014865E-2</v>
      </c>
      <c r="L31" s="28">
        <v>44.4</v>
      </c>
      <c r="M31" s="28">
        <v>44.2</v>
      </c>
      <c r="N31" s="28">
        <v>44.6</v>
      </c>
      <c r="O31" s="1">
        <v>0.94099999999999995</v>
      </c>
      <c r="P31" s="1">
        <v>0.56200000000000006</v>
      </c>
      <c r="Q31" s="1">
        <v>0.85203933346250726</v>
      </c>
      <c r="R31" t="s">
        <v>988</v>
      </c>
      <c r="S31" s="27">
        <v>0.14796066653749274</v>
      </c>
      <c r="T31" s="33">
        <v>5.5999999999999994E-2</v>
      </c>
      <c r="U31" s="33">
        <v>4.8000000000000001E-2</v>
      </c>
      <c r="V31" s="33">
        <v>3.4261382246970194E-2</v>
      </c>
      <c r="W31" s="21">
        <v>117654</v>
      </c>
      <c r="X31" s="1">
        <v>0.11997794776376541</v>
      </c>
      <c r="Y31">
        <v>5223</v>
      </c>
      <c r="Z31" s="1">
        <v>0.30174229370093814</v>
      </c>
      <c r="AA31" s="1">
        <v>0.22420065096687727</v>
      </c>
      <c r="AB31" s="1">
        <v>4.2121386176526901E-3</v>
      </c>
      <c r="AC31" s="1">
        <v>3.6377560788818687E-3</v>
      </c>
      <c r="AD31" s="1">
        <v>0.46620716063564999</v>
      </c>
    </row>
    <row r="32" spans="1:30" x14ac:dyDescent="0.25">
      <c r="A32" t="s">
        <v>736</v>
      </c>
      <c r="B32">
        <v>11746</v>
      </c>
      <c r="C32">
        <v>68580</v>
      </c>
      <c r="D32" s="1">
        <v>0.74683581219014294</v>
      </c>
      <c r="E32" s="1">
        <v>6.2350539515893845E-2</v>
      </c>
      <c r="F32" s="1">
        <v>1.0207057451151939E-3</v>
      </c>
      <c r="G32" s="1">
        <v>6.8795567220764076E-2</v>
      </c>
      <c r="H32" s="1">
        <v>0</v>
      </c>
      <c r="I32" s="1">
        <v>0.12099737532808399</v>
      </c>
      <c r="J32" s="27">
        <v>0.78034412365121031</v>
      </c>
      <c r="K32" s="1">
        <v>0.21965587634878975</v>
      </c>
      <c r="L32" s="28">
        <v>39.5</v>
      </c>
      <c r="M32" s="28">
        <v>38.6</v>
      </c>
      <c r="N32" s="28">
        <v>40.5</v>
      </c>
      <c r="O32" s="1">
        <v>0.86199999999999999</v>
      </c>
      <c r="P32" s="1">
        <v>0.41100000000000003</v>
      </c>
      <c r="Q32" s="1">
        <v>0.69981507165973189</v>
      </c>
      <c r="R32" t="s">
        <v>988</v>
      </c>
      <c r="S32" s="27">
        <v>0.30018492834026811</v>
      </c>
      <c r="T32" s="33">
        <v>7.4999999999999997E-2</v>
      </c>
      <c r="U32" s="33">
        <v>9.5000000000000001E-2</v>
      </c>
      <c r="V32" s="33">
        <v>0.06</v>
      </c>
      <c r="W32" s="21">
        <v>97667</v>
      </c>
      <c r="X32" s="1">
        <v>0.21624380285797609</v>
      </c>
      <c r="Y32">
        <v>14830</v>
      </c>
      <c r="Z32" s="1">
        <v>0.13648010788941334</v>
      </c>
      <c r="AA32" s="1">
        <v>0.24969656102494941</v>
      </c>
      <c r="AB32" s="1">
        <v>1.7127444369521242E-2</v>
      </c>
      <c r="AC32" s="1">
        <v>4.0458530006743087E-4</v>
      </c>
      <c r="AD32" s="1">
        <v>0.59629130141604858</v>
      </c>
    </row>
    <row r="33" spans="1:30" x14ac:dyDescent="0.25">
      <c r="A33" t="s">
        <v>736</v>
      </c>
      <c r="B33">
        <v>11747</v>
      </c>
      <c r="C33">
        <v>19793</v>
      </c>
      <c r="D33" s="1">
        <v>0.85090688627292477</v>
      </c>
      <c r="E33" s="1">
        <v>4.7188399939372502E-2</v>
      </c>
      <c r="F33" s="1">
        <v>0</v>
      </c>
      <c r="G33" s="1">
        <v>7.5279139089577118E-2</v>
      </c>
      <c r="H33" s="1">
        <v>0</v>
      </c>
      <c r="I33" s="1">
        <v>2.6625574698125602E-2</v>
      </c>
      <c r="J33" s="27">
        <v>0.94442479664527867</v>
      </c>
      <c r="K33" s="1">
        <v>5.5575203354721367E-2</v>
      </c>
      <c r="L33" s="28">
        <v>47.4</v>
      </c>
      <c r="M33" s="28">
        <v>44.9</v>
      </c>
      <c r="N33" s="28">
        <v>48.8</v>
      </c>
      <c r="O33" s="1">
        <v>0.96</v>
      </c>
      <c r="P33" s="1">
        <v>0.54500000000000004</v>
      </c>
      <c r="Q33" s="1">
        <v>0.84784214413844039</v>
      </c>
      <c r="R33" t="s">
        <v>988</v>
      </c>
      <c r="S33" s="27">
        <v>0.15215785586155961</v>
      </c>
      <c r="T33" s="33">
        <v>6.4000000000000001E-2</v>
      </c>
      <c r="U33" s="33">
        <v>5.0999999999999997E-2</v>
      </c>
      <c r="V33" s="33">
        <v>2.0888826580681339E-2</v>
      </c>
      <c r="W33" s="21">
        <v>115459</v>
      </c>
      <c r="X33" s="1">
        <v>0.12074976001616733</v>
      </c>
      <c r="Y33">
        <v>2390</v>
      </c>
      <c r="Z33" s="1">
        <v>0.21631799163179916</v>
      </c>
      <c r="AA33" s="1">
        <v>0.50418410041841</v>
      </c>
      <c r="AB33" s="1">
        <v>1.7573221757322177E-2</v>
      </c>
      <c r="AC33" s="1">
        <v>0</v>
      </c>
      <c r="AD33" s="1">
        <v>0.26192468619246861</v>
      </c>
    </row>
    <row r="34" spans="1:30" x14ac:dyDescent="0.25">
      <c r="A34" t="s">
        <v>736</v>
      </c>
      <c r="B34">
        <v>11749</v>
      </c>
      <c r="C34">
        <v>3346</v>
      </c>
      <c r="D34" s="1">
        <v>0.64345487148834424</v>
      </c>
      <c r="E34" s="1">
        <v>0.15780035863717873</v>
      </c>
      <c r="F34" s="1">
        <v>0</v>
      </c>
      <c r="G34" s="1">
        <v>0.10280932456664674</v>
      </c>
      <c r="H34" s="1">
        <v>0</v>
      </c>
      <c r="I34" s="1">
        <v>9.5935445307830242E-2</v>
      </c>
      <c r="J34" s="27">
        <v>0.74925283921099817</v>
      </c>
      <c r="K34" s="1">
        <v>0.25074716078900178</v>
      </c>
      <c r="L34" s="28">
        <v>43.6</v>
      </c>
      <c r="M34" s="28">
        <v>42</v>
      </c>
      <c r="N34" s="28">
        <v>44.3</v>
      </c>
      <c r="O34" s="1">
        <v>0.89599999999999991</v>
      </c>
      <c r="P34" s="1">
        <v>0.26300000000000001</v>
      </c>
      <c r="Q34" s="1">
        <v>0.64933457134014239</v>
      </c>
      <c r="R34" t="s">
        <v>988</v>
      </c>
      <c r="S34" s="27">
        <v>0.35066542865985761</v>
      </c>
      <c r="T34" s="33">
        <v>4.9000000000000002E-2</v>
      </c>
      <c r="U34" s="33">
        <v>4.5999999999999999E-2</v>
      </c>
      <c r="V34" s="33">
        <v>8.8932806324110672E-2</v>
      </c>
      <c r="W34" s="21">
        <v>92583</v>
      </c>
      <c r="X34" s="1">
        <v>0.25821876867901972</v>
      </c>
      <c r="Y34">
        <v>864</v>
      </c>
      <c r="Z34" s="1">
        <v>9.0277777777777776E-2</v>
      </c>
      <c r="AA34" s="1">
        <v>0.31828703703703703</v>
      </c>
      <c r="AB34" s="1">
        <v>0</v>
      </c>
      <c r="AC34" s="1">
        <v>0</v>
      </c>
      <c r="AD34" s="1">
        <v>0.59143518518518523</v>
      </c>
    </row>
    <row r="35" spans="1:30" x14ac:dyDescent="0.25">
      <c r="A35" t="s">
        <v>736</v>
      </c>
      <c r="B35">
        <v>11751</v>
      </c>
      <c r="C35">
        <v>14679</v>
      </c>
      <c r="D35" s="1">
        <v>0.90489815382519245</v>
      </c>
      <c r="E35" s="1">
        <v>5.0616527011376797E-2</v>
      </c>
      <c r="F35" s="1">
        <v>6.8124531643844942E-5</v>
      </c>
      <c r="G35" s="1">
        <v>1.5668642278084337E-2</v>
      </c>
      <c r="H35" s="1">
        <v>0</v>
      </c>
      <c r="I35" s="1">
        <v>2.8748552353702567E-2</v>
      </c>
      <c r="J35" s="27">
        <v>0.90632876898971315</v>
      </c>
      <c r="K35" s="1">
        <v>9.3671231010286807E-2</v>
      </c>
      <c r="L35" s="28">
        <v>43.1</v>
      </c>
      <c r="M35" s="28">
        <v>41.9</v>
      </c>
      <c r="N35" s="28">
        <v>43.8</v>
      </c>
      <c r="O35" s="1">
        <v>0.94299999999999995</v>
      </c>
      <c r="P35" s="1">
        <v>0.32100000000000001</v>
      </c>
      <c r="Q35" s="1">
        <v>0.89007600745733539</v>
      </c>
      <c r="R35" t="s">
        <v>988</v>
      </c>
      <c r="S35" s="27">
        <v>0.10992399254266461</v>
      </c>
      <c r="T35" s="33">
        <v>6.3E-2</v>
      </c>
      <c r="U35" s="33">
        <v>2.6000000000000002E-2</v>
      </c>
      <c r="V35" s="33">
        <v>4.3569654118096691E-2</v>
      </c>
      <c r="W35" s="21">
        <v>95339</v>
      </c>
      <c r="X35" s="1">
        <v>8.1000068124531643E-2</v>
      </c>
      <c r="Y35">
        <v>1189</v>
      </c>
      <c r="Z35" s="1">
        <v>0.21698906644238855</v>
      </c>
      <c r="AA35" s="1">
        <v>0.1455004205214466</v>
      </c>
      <c r="AB35" s="1">
        <v>1.0092514718250631E-2</v>
      </c>
      <c r="AC35" s="1">
        <v>0</v>
      </c>
      <c r="AD35" s="1">
        <v>0.62741799831791423</v>
      </c>
    </row>
    <row r="36" spans="1:30" x14ac:dyDescent="0.25">
      <c r="A36" t="s">
        <v>736</v>
      </c>
      <c r="B36">
        <v>11752</v>
      </c>
      <c r="C36">
        <v>9351</v>
      </c>
      <c r="D36" s="1">
        <v>0.92631804085124581</v>
      </c>
      <c r="E36" s="1">
        <v>1.5292482087477275E-2</v>
      </c>
      <c r="F36" s="1">
        <v>1.7110469468506041E-3</v>
      </c>
      <c r="G36" s="1">
        <v>3.218907068762699E-2</v>
      </c>
      <c r="H36" s="1">
        <v>0</v>
      </c>
      <c r="I36" s="1">
        <v>2.4489359426799272E-2</v>
      </c>
      <c r="J36" s="27">
        <v>0.88439739065340606</v>
      </c>
      <c r="K36" s="1">
        <v>0.11560260934659394</v>
      </c>
      <c r="L36" s="28">
        <v>42.9</v>
      </c>
      <c r="M36" s="28">
        <v>41.5</v>
      </c>
      <c r="N36" s="28">
        <v>43.8</v>
      </c>
      <c r="O36" s="1">
        <v>0.94400000000000006</v>
      </c>
      <c r="P36" s="1">
        <v>0.24</v>
      </c>
      <c r="Q36" s="1">
        <v>0.85746453501463638</v>
      </c>
      <c r="R36" t="s">
        <v>988</v>
      </c>
      <c r="S36" s="27">
        <v>0.14253546498536362</v>
      </c>
      <c r="T36" s="33">
        <v>6.0999999999999999E-2</v>
      </c>
      <c r="U36" s="33">
        <v>4.8000000000000001E-2</v>
      </c>
      <c r="V36" s="33">
        <v>4.1027351567711805E-2</v>
      </c>
      <c r="W36" s="21">
        <v>102198</v>
      </c>
      <c r="X36" s="1">
        <v>9.207571382739814E-2</v>
      </c>
      <c r="Y36">
        <v>861</v>
      </c>
      <c r="Z36" s="1">
        <v>0.17886178861788618</v>
      </c>
      <c r="AA36" s="1">
        <v>0.27526132404181186</v>
      </c>
      <c r="AB36" s="1">
        <v>1.6260162601626018E-2</v>
      </c>
      <c r="AC36" s="1">
        <v>0</v>
      </c>
      <c r="AD36" s="1">
        <v>0.52961672473867594</v>
      </c>
    </row>
    <row r="37" spans="1:30" x14ac:dyDescent="0.25">
      <c r="A37" t="s">
        <v>736</v>
      </c>
      <c r="B37">
        <v>11754</v>
      </c>
      <c r="C37">
        <v>19201</v>
      </c>
      <c r="D37" s="1">
        <v>0.94474246133013906</v>
      </c>
      <c r="E37" s="1">
        <v>5.6247070465079941E-3</v>
      </c>
      <c r="F37" s="1">
        <v>0</v>
      </c>
      <c r="G37" s="1">
        <v>2.7758970886932972E-2</v>
      </c>
      <c r="H37" s="1">
        <v>0</v>
      </c>
      <c r="I37" s="1">
        <v>2.1873860736419979E-2</v>
      </c>
      <c r="J37" s="27">
        <v>0.95338784438310509</v>
      </c>
      <c r="K37" s="1">
        <v>4.6612155616894954E-2</v>
      </c>
      <c r="L37" s="28">
        <v>43.9</v>
      </c>
      <c r="M37" s="28">
        <v>41.9</v>
      </c>
      <c r="N37" s="28">
        <v>46.4</v>
      </c>
      <c r="O37" s="1">
        <v>0.94</v>
      </c>
      <c r="P37" s="1">
        <v>0.40899999999999997</v>
      </c>
      <c r="Q37" s="1">
        <v>0.92899408284023666</v>
      </c>
      <c r="R37" t="s">
        <v>988</v>
      </c>
      <c r="S37" s="27">
        <v>7.1005917159763343E-2</v>
      </c>
      <c r="T37" s="33">
        <v>7.0999999999999994E-2</v>
      </c>
      <c r="U37" s="33">
        <v>0.05</v>
      </c>
      <c r="V37" s="33">
        <v>2.7467552067612436E-2</v>
      </c>
      <c r="W37" s="21">
        <v>102267</v>
      </c>
      <c r="X37" s="1">
        <v>6.1715535649184937E-2</v>
      </c>
      <c r="Y37">
        <v>1185</v>
      </c>
      <c r="Z37" s="1">
        <v>0.37721518987341773</v>
      </c>
      <c r="AA37" s="1">
        <v>0.33248945147679326</v>
      </c>
      <c r="AB37" s="1">
        <v>4.6413502109704644E-2</v>
      </c>
      <c r="AC37" s="1">
        <v>2.4472573839662448E-2</v>
      </c>
      <c r="AD37" s="1">
        <v>0.21940928270042195</v>
      </c>
    </row>
    <row r="38" spans="1:30" x14ac:dyDescent="0.25">
      <c r="A38" t="s">
        <v>736</v>
      </c>
      <c r="B38">
        <v>11755</v>
      </c>
      <c r="C38">
        <v>12329</v>
      </c>
      <c r="D38" s="1">
        <v>0.88003893259793986</v>
      </c>
      <c r="E38" s="1">
        <v>1.6221915808256954E-2</v>
      </c>
      <c r="F38" s="1">
        <v>0</v>
      </c>
      <c r="G38" s="1">
        <v>4.1446994890096518E-2</v>
      </c>
      <c r="H38" s="1">
        <v>0</v>
      </c>
      <c r="I38" s="1">
        <v>6.2292156703706705E-2</v>
      </c>
      <c r="J38" s="27">
        <v>0.88693324681644903</v>
      </c>
      <c r="K38" s="1">
        <v>0.11306675318355097</v>
      </c>
      <c r="L38" s="28">
        <v>38.9</v>
      </c>
      <c r="M38" s="28">
        <v>35.9</v>
      </c>
      <c r="N38" s="28">
        <v>40.5</v>
      </c>
      <c r="O38" s="1">
        <v>0.92799999999999994</v>
      </c>
      <c r="P38" s="1">
        <v>0.37</v>
      </c>
      <c r="Q38" s="1">
        <v>0.81292487737716201</v>
      </c>
      <c r="R38" t="s">
        <v>988</v>
      </c>
      <c r="S38" s="27">
        <v>0.18707512262283799</v>
      </c>
      <c r="T38" s="33">
        <v>5.5E-2</v>
      </c>
      <c r="U38" s="33">
        <v>8.5999999999999993E-2</v>
      </c>
      <c r="V38" s="33">
        <v>2.8606658446362516E-2</v>
      </c>
      <c r="W38" s="21">
        <v>93869</v>
      </c>
      <c r="X38" s="1">
        <v>0.15751480249817504</v>
      </c>
      <c r="Y38">
        <v>1942</v>
      </c>
      <c r="Z38" s="1">
        <v>0.21575695159629249</v>
      </c>
      <c r="AA38" s="1">
        <v>0.32389289392378989</v>
      </c>
      <c r="AB38" s="1">
        <v>6.7456230690010305E-2</v>
      </c>
      <c r="AC38" s="1">
        <v>4.6343975283213183E-3</v>
      </c>
      <c r="AD38" s="1">
        <v>0.388259526261586</v>
      </c>
    </row>
    <row r="39" spans="1:30" x14ac:dyDescent="0.25">
      <c r="A39" t="s">
        <v>736</v>
      </c>
      <c r="B39">
        <v>11757</v>
      </c>
      <c r="C39">
        <v>44923</v>
      </c>
      <c r="D39" s="1">
        <v>0.91122587538677291</v>
      </c>
      <c r="E39" s="1">
        <v>2.0390445874051154E-2</v>
      </c>
      <c r="F39" s="1">
        <v>2.3818533935845779E-3</v>
      </c>
      <c r="G39" s="1">
        <v>1.9143868397034927E-2</v>
      </c>
      <c r="H39" s="1">
        <v>0</v>
      </c>
      <c r="I39" s="1">
        <v>4.685795694855642E-2</v>
      </c>
      <c r="J39" s="27">
        <v>0.86207510629299022</v>
      </c>
      <c r="K39" s="1">
        <v>0.13792489370700978</v>
      </c>
      <c r="L39" s="28">
        <v>41.6</v>
      </c>
      <c r="M39" s="28">
        <v>39.6</v>
      </c>
      <c r="N39" s="28">
        <v>43.4</v>
      </c>
      <c r="O39" s="1">
        <v>0.89</v>
      </c>
      <c r="P39" s="1">
        <v>0.22399999999999998</v>
      </c>
      <c r="Q39" s="1">
        <v>0.77597025331164304</v>
      </c>
      <c r="R39" t="s">
        <v>988</v>
      </c>
      <c r="S39" s="27">
        <v>0.22402974668835696</v>
      </c>
      <c r="T39" s="33">
        <v>7.8E-2</v>
      </c>
      <c r="U39" s="33">
        <v>5.9000000000000004E-2</v>
      </c>
      <c r="V39" s="33">
        <v>4.7714114593731281E-2</v>
      </c>
      <c r="W39" s="21">
        <v>80716</v>
      </c>
      <c r="X39" s="1">
        <v>0.17091467622376066</v>
      </c>
      <c r="Y39">
        <v>7678</v>
      </c>
      <c r="Z39" s="1">
        <v>0.51315446730919512</v>
      </c>
      <c r="AA39" s="1">
        <v>0.14261526439176869</v>
      </c>
      <c r="AB39" s="1">
        <v>2.0708517843188331E-2</v>
      </c>
      <c r="AC39" s="1">
        <v>1.6931492576191716E-3</v>
      </c>
      <c r="AD39" s="1">
        <v>0.3218286011982287</v>
      </c>
    </row>
    <row r="40" spans="1:30" x14ac:dyDescent="0.25">
      <c r="A40" t="s">
        <v>736</v>
      </c>
      <c r="B40">
        <v>11763</v>
      </c>
      <c r="C40">
        <v>29217</v>
      </c>
      <c r="D40" s="1">
        <v>0.82434883800527092</v>
      </c>
      <c r="E40" s="1">
        <v>0.10179005373583873</v>
      </c>
      <c r="F40" s="1">
        <v>3.7307047267002087E-3</v>
      </c>
      <c r="G40" s="1">
        <v>3.3234076051613784E-2</v>
      </c>
      <c r="H40" s="1">
        <v>0</v>
      </c>
      <c r="I40" s="1">
        <v>3.6896327480576377E-2</v>
      </c>
      <c r="J40" s="27">
        <v>0.78858198993736528</v>
      </c>
      <c r="K40" s="1">
        <v>0.21141801006263478</v>
      </c>
      <c r="L40" s="28">
        <v>37.4</v>
      </c>
      <c r="M40" s="28">
        <v>36.1</v>
      </c>
      <c r="N40" s="28">
        <v>38.700000000000003</v>
      </c>
      <c r="O40" s="1">
        <v>0.89300000000000002</v>
      </c>
      <c r="P40" s="1">
        <v>0.24100000000000002</v>
      </c>
      <c r="Q40" s="1">
        <v>0.78301921184061829</v>
      </c>
      <c r="R40" t="s">
        <v>988</v>
      </c>
      <c r="S40" s="27">
        <v>0.21698078815938171</v>
      </c>
      <c r="T40" s="33">
        <v>6.3E-2</v>
      </c>
      <c r="U40" s="33">
        <v>7.0999999999999994E-2</v>
      </c>
      <c r="V40" s="33">
        <v>7.8615680410168767E-2</v>
      </c>
      <c r="W40" s="21">
        <v>85734</v>
      </c>
      <c r="X40" s="1">
        <v>0.12417428209603998</v>
      </c>
      <c r="Y40">
        <v>3628</v>
      </c>
      <c r="Z40" s="1">
        <v>0.1372657111356119</v>
      </c>
      <c r="AA40" s="1">
        <v>0.26681367144432194</v>
      </c>
      <c r="AB40" s="1">
        <v>1.7364939360529217E-2</v>
      </c>
      <c r="AC40" s="1">
        <v>0</v>
      </c>
      <c r="AD40" s="1">
        <v>0.57855567805953689</v>
      </c>
    </row>
    <row r="41" spans="1:30" x14ac:dyDescent="0.25">
      <c r="A41" t="s">
        <v>736</v>
      </c>
      <c r="B41">
        <v>11764</v>
      </c>
      <c r="C41">
        <v>12969</v>
      </c>
      <c r="D41" s="1">
        <v>0.95049733981031692</v>
      </c>
      <c r="E41" s="1">
        <v>9.7154753643303258E-3</v>
      </c>
      <c r="F41" s="1">
        <v>4.1637751561415682E-3</v>
      </c>
      <c r="G41" s="1">
        <v>2.2052586938083121E-2</v>
      </c>
      <c r="H41" s="1">
        <v>0</v>
      </c>
      <c r="I41" s="1">
        <v>1.3570822731128074E-2</v>
      </c>
      <c r="J41" s="27">
        <v>0.96298866527874161</v>
      </c>
      <c r="K41" s="1">
        <v>3.7011334721258386E-2</v>
      </c>
      <c r="L41" s="28">
        <v>38.799999999999997</v>
      </c>
      <c r="M41" s="28">
        <v>38</v>
      </c>
      <c r="N41" s="28">
        <v>39.799999999999997</v>
      </c>
      <c r="O41" s="1">
        <v>0.97</v>
      </c>
      <c r="P41" s="1">
        <v>0.45100000000000001</v>
      </c>
      <c r="Q41" s="1">
        <v>0.89841656516443358</v>
      </c>
      <c r="R41" t="s">
        <v>997</v>
      </c>
      <c r="S41" s="27">
        <v>0.10158343483556642</v>
      </c>
      <c r="T41" s="33">
        <v>6.4000000000000001E-2</v>
      </c>
      <c r="U41" s="33">
        <v>4.5999999999999999E-2</v>
      </c>
      <c r="V41" s="33">
        <v>4.4695365796283224E-3</v>
      </c>
      <c r="W41" s="21">
        <v>114398</v>
      </c>
      <c r="X41" s="1">
        <v>5.4745932608528031E-2</v>
      </c>
      <c r="Y41">
        <v>710</v>
      </c>
      <c r="Z41" s="1">
        <v>0.60704225352112673</v>
      </c>
      <c r="AA41" s="1">
        <v>0.27464788732394368</v>
      </c>
      <c r="AB41" s="1">
        <v>0</v>
      </c>
      <c r="AC41" s="1">
        <v>0</v>
      </c>
      <c r="AD41" s="1">
        <v>0.11830985915492957</v>
      </c>
    </row>
    <row r="42" spans="1:30" x14ac:dyDescent="0.25">
      <c r="A42" t="s">
        <v>736</v>
      </c>
      <c r="B42">
        <v>11766</v>
      </c>
      <c r="C42">
        <v>12718</v>
      </c>
      <c r="D42" s="1">
        <v>0.924988205692719</v>
      </c>
      <c r="E42" s="1">
        <v>1.7219688630287781E-2</v>
      </c>
      <c r="F42" s="1">
        <v>3.1451486082717407E-3</v>
      </c>
      <c r="G42" s="1">
        <v>3.8449441736122032E-2</v>
      </c>
      <c r="H42" s="1">
        <v>0</v>
      </c>
      <c r="I42" s="1">
        <v>1.6197515332599464E-2</v>
      </c>
      <c r="J42" s="27">
        <v>0.9025790218587828</v>
      </c>
      <c r="K42" s="1">
        <v>9.7420978141217168E-2</v>
      </c>
      <c r="L42" s="28">
        <v>43.7</v>
      </c>
      <c r="M42" s="28">
        <v>42.7</v>
      </c>
      <c r="N42" s="28">
        <v>44.4</v>
      </c>
      <c r="O42" s="1">
        <v>0.94400000000000006</v>
      </c>
      <c r="P42" s="1">
        <v>0.43099999999999999</v>
      </c>
      <c r="Q42" s="1">
        <v>0.86105908394347008</v>
      </c>
      <c r="R42" t="s">
        <v>988</v>
      </c>
      <c r="S42" s="27">
        <v>0.13894091605652992</v>
      </c>
      <c r="T42" s="33">
        <v>0.03</v>
      </c>
      <c r="U42" s="33">
        <v>6.7000000000000004E-2</v>
      </c>
      <c r="V42" s="33">
        <v>2.4691358024691357E-2</v>
      </c>
      <c r="W42" s="21">
        <v>112455</v>
      </c>
      <c r="X42" s="1">
        <v>9.1759710646328041E-2</v>
      </c>
      <c r="Y42">
        <v>1167</v>
      </c>
      <c r="Z42" s="1">
        <v>0.31533847472150817</v>
      </c>
      <c r="AA42" s="1">
        <v>0.32047986289631536</v>
      </c>
      <c r="AB42" s="1">
        <v>1.713796058269066E-2</v>
      </c>
      <c r="AC42" s="1">
        <v>0</v>
      </c>
      <c r="AD42" s="1">
        <v>0.34704370179948585</v>
      </c>
    </row>
    <row r="43" spans="1:30" x14ac:dyDescent="0.25">
      <c r="A43" t="s">
        <v>736</v>
      </c>
      <c r="B43">
        <v>11767</v>
      </c>
      <c r="C43">
        <v>15259</v>
      </c>
      <c r="D43" s="1">
        <v>0.93262992332394001</v>
      </c>
      <c r="E43" s="1">
        <v>1.6449308604757847E-2</v>
      </c>
      <c r="F43" s="1">
        <v>0</v>
      </c>
      <c r="G43" s="1">
        <v>4.2466740939773248E-2</v>
      </c>
      <c r="H43" s="1">
        <v>0</v>
      </c>
      <c r="I43" s="1">
        <v>8.454027131528933E-3</v>
      </c>
      <c r="J43" s="27">
        <v>0.95032439871551211</v>
      </c>
      <c r="K43" s="1">
        <v>4.9675601284487843E-2</v>
      </c>
      <c r="L43" s="28">
        <v>40.700000000000003</v>
      </c>
      <c r="M43" s="28">
        <v>40.200000000000003</v>
      </c>
      <c r="N43" s="28">
        <v>41.3</v>
      </c>
      <c r="O43" s="1">
        <v>0.92700000000000005</v>
      </c>
      <c r="P43" s="1">
        <v>0.38900000000000001</v>
      </c>
      <c r="Q43" s="1">
        <v>0.85606779661016952</v>
      </c>
      <c r="R43" t="s">
        <v>988</v>
      </c>
      <c r="S43" s="27">
        <v>0.14393220338983048</v>
      </c>
      <c r="T43" s="33">
        <v>4.9000000000000002E-2</v>
      </c>
      <c r="U43" s="33">
        <v>4.4000000000000004E-2</v>
      </c>
      <c r="V43" s="33">
        <v>2.1081771720613287E-2</v>
      </c>
      <c r="W43" s="21">
        <v>114268</v>
      </c>
      <c r="X43" s="1">
        <v>0.1181597745592765</v>
      </c>
      <c r="Y43">
        <v>1803</v>
      </c>
      <c r="Z43" s="1">
        <v>0.31059345535219079</v>
      </c>
      <c r="AA43" s="1">
        <v>0.32667775929007209</v>
      </c>
      <c r="AB43" s="1">
        <v>4.4370493621741544E-2</v>
      </c>
      <c r="AC43" s="1">
        <v>0</v>
      </c>
      <c r="AD43" s="1">
        <v>0.31835829173599556</v>
      </c>
    </row>
    <row r="44" spans="1:30" x14ac:dyDescent="0.25">
      <c r="A44" t="s">
        <v>736</v>
      </c>
      <c r="B44">
        <v>11768</v>
      </c>
      <c r="C44">
        <v>21687</v>
      </c>
      <c r="D44" s="1">
        <v>0.9445289804952276</v>
      </c>
      <c r="E44" s="1">
        <v>6.2710379490017064E-3</v>
      </c>
      <c r="F44" s="1">
        <v>2.3055286577212154E-3</v>
      </c>
      <c r="G44" s="1">
        <v>3.2969059805413384E-2</v>
      </c>
      <c r="H44" s="1">
        <v>0</v>
      </c>
      <c r="I44" s="1">
        <v>1.3925393092636141E-2</v>
      </c>
      <c r="J44" s="27">
        <v>0.97053534375432282</v>
      </c>
      <c r="K44" s="1">
        <v>2.9464656245677134E-2</v>
      </c>
      <c r="L44" s="28">
        <v>46.8</v>
      </c>
      <c r="M44" s="28">
        <v>45.4</v>
      </c>
      <c r="N44" s="28">
        <v>48</v>
      </c>
      <c r="O44" s="1">
        <v>0.97900000000000009</v>
      </c>
      <c r="P44" s="1">
        <v>0.56000000000000005</v>
      </c>
      <c r="Q44" s="1">
        <v>0.91333428885385315</v>
      </c>
      <c r="R44" t="s">
        <v>988</v>
      </c>
      <c r="S44" s="27">
        <v>8.6665711146146851E-2</v>
      </c>
      <c r="T44" s="33">
        <v>8.4000000000000005E-2</v>
      </c>
      <c r="U44" s="33">
        <v>4.5999999999999999E-2</v>
      </c>
      <c r="V44" s="33">
        <v>1.6823859291358653E-2</v>
      </c>
      <c r="W44" s="21">
        <v>116797</v>
      </c>
      <c r="X44" s="1">
        <v>6.893530686586434E-2</v>
      </c>
      <c r="Y44">
        <v>1495</v>
      </c>
      <c r="Z44" s="1">
        <v>0.39665551839464885</v>
      </c>
      <c r="AA44" s="1">
        <v>0.47157190635451507</v>
      </c>
      <c r="AB44" s="1">
        <v>4.6822742474916385E-3</v>
      </c>
      <c r="AC44" s="1">
        <v>0</v>
      </c>
      <c r="AD44" s="1">
        <v>0.12709030100334448</v>
      </c>
    </row>
    <row r="45" spans="1:30" x14ac:dyDescent="0.25">
      <c r="A45" t="s">
        <v>736</v>
      </c>
      <c r="B45">
        <v>11769</v>
      </c>
      <c r="C45">
        <v>8716</v>
      </c>
      <c r="D45" s="1">
        <v>0.93391463974300137</v>
      </c>
      <c r="E45" s="1">
        <v>1.3194125745754933E-2</v>
      </c>
      <c r="F45" s="1">
        <v>0</v>
      </c>
      <c r="G45" s="1">
        <v>3.9008719596145019E-2</v>
      </c>
      <c r="H45" s="1">
        <v>0</v>
      </c>
      <c r="I45" s="1">
        <v>1.3882514915098669E-2</v>
      </c>
      <c r="J45" s="27">
        <v>0.9342588343276732</v>
      </c>
      <c r="K45" s="1">
        <v>6.5741165672326754E-2</v>
      </c>
      <c r="L45" s="28">
        <v>46</v>
      </c>
      <c r="M45" s="28">
        <v>43.6</v>
      </c>
      <c r="N45" s="28">
        <v>47.7</v>
      </c>
      <c r="O45" s="1">
        <v>0.95</v>
      </c>
      <c r="P45" s="1">
        <v>0.35</v>
      </c>
      <c r="Q45" s="1">
        <v>0.910912343470483</v>
      </c>
      <c r="R45" t="s">
        <v>988</v>
      </c>
      <c r="S45" s="27">
        <v>8.9087656529517001E-2</v>
      </c>
      <c r="T45" s="33">
        <v>7.0000000000000007E-2</v>
      </c>
      <c r="U45" s="33">
        <v>3.4000000000000002E-2</v>
      </c>
      <c r="V45" s="33">
        <v>2.6189042745334137E-2</v>
      </c>
      <c r="W45" s="21">
        <v>83571</v>
      </c>
      <c r="X45" s="1">
        <v>7.6067003212482789E-2</v>
      </c>
      <c r="Y45">
        <v>663</v>
      </c>
      <c r="Z45" s="1">
        <v>0.30920060331825039</v>
      </c>
      <c r="AA45" s="1">
        <v>0.45550527903469079</v>
      </c>
      <c r="AB45" s="1">
        <v>8.7481146304675711E-2</v>
      </c>
      <c r="AC45" s="1">
        <v>0</v>
      </c>
      <c r="AD45" s="1">
        <v>0.14781297134238311</v>
      </c>
    </row>
    <row r="46" spans="1:30" x14ac:dyDescent="0.25">
      <c r="A46" t="s">
        <v>736</v>
      </c>
      <c r="B46">
        <v>11770</v>
      </c>
      <c r="C46">
        <v>102</v>
      </c>
      <c r="D46" s="1">
        <v>0.9509803921568627</v>
      </c>
      <c r="E46" s="1">
        <v>0</v>
      </c>
      <c r="F46" s="1">
        <v>0</v>
      </c>
      <c r="G46" s="1">
        <v>4.9019607843137254E-2</v>
      </c>
      <c r="H46" s="1">
        <v>0</v>
      </c>
      <c r="I46" s="1">
        <v>0</v>
      </c>
      <c r="J46" s="27">
        <v>1</v>
      </c>
      <c r="K46" s="1">
        <v>0</v>
      </c>
      <c r="L46" s="28">
        <v>46.4</v>
      </c>
      <c r="M46" s="28">
        <v>46.2</v>
      </c>
      <c r="N46" s="28">
        <v>46.8</v>
      </c>
      <c r="O46" s="1">
        <v>0.98699999999999999</v>
      </c>
      <c r="P46" s="1">
        <v>0.64900000000000002</v>
      </c>
      <c r="Q46" s="1">
        <v>0.90697674418604646</v>
      </c>
      <c r="R46" t="s">
        <v>988</v>
      </c>
      <c r="S46" s="27">
        <v>9.3023255813953543E-2</v>
      </c>
      <c r="T46" s="33">
        <v>5.5999999999999994E-2</v>
      </c>
      <c r="U46" s="33">
        <v>3.9E-2</v>
      </c>
      <c r="V46" s="33">
        <v>2.3255813953488372E-2</v>
      </c>
      <c r="W46" s="21">
        <v>82917</v>
      </c>
      <c r="X46" s="1">
        <v>4.9019607843137254E-2</v>
      </c>
      <c r="Y46">
        <v>5</v>
      </c>
      <c r="Z46" s="1">
        <v>0.2</v>
      </c>
      <c r="AA46" s="1">
        <v>0.8</v>
      </c>
      <c r="AB46" s="1">
        <v>0</v>
      </c>
      <c r="AC46" s="1">
        <v>0</v>
      </c>
      <c r="AD46" s="1">
        <v>0</v>
      </c>
    </row>
    <row r="47" spans="1:30" x14ac:dyDescent="0.25">
      <c r="A47" t="s">
        <v>736</v>
      </c>
      <c r="B47">
        <v>11772</v>
      </c>
      <c r="C47">
        <v>45262</v>
      </c>
      <c r="D47" s="1">
        <v>0.88009809553267637</v>
      </c>
      <c r="E47" s="1">
        <v>5.9365472139984977E-2</v>
      </c>
      <c r="F47" s="1">
        <v>1.2814281295568026E-3</v>
      </c>
      <c r="G47" s="1">
        <v>1.6172506738544475E-2</v>
      </c>
      <c r="H47" s="1">
        <v>9.0583712606601564E-4</v>
      </c>
      <c r="I47" s="1">
        <v>4.2176660333171315E-2</v>
      </c>
      <c r="J47" s="27">
        <v>0.76591843047147723</v>
      </c>
      <c r="K47" s="1">
        <v>0.23408156952852283</v>
      </c>
      <c r="L47" s="28">
        <v>38.700000000000003</v>
      </c>
      <c r="M47" s="28">
        <v>37.5</v>
      </c>
      <c r="N47" s="28">
        <v>40</v>
      </c>
      <c r="O47" s="1">
        <v>0.872</v>
      </c>
      <c r="P47" s="1">
        <v>0.23899999999999999</v>
      </c>
      <c r="Q47" s="1">
        <v>0.76566464027571679</v>
      </c>
      <c r="R47" t="s">
        <v>988</v>
      </c>
      <c r="S47" s="27">
        <v>0.23433535972428321</v>
      </c>
      <c r="T47" s="33">
        <v>6.0999999999999999E-2</v>
      </c>
      <c r="U47" s="33">
        <v>0.124</v>
      </c>
      <c r="V47" s="33">
        <v>9.9554324259214649E-2</v>
      </c>
      <c r="W47" s="21">
        <v>68459</v>
      </c>
      <c r="X47" s="1">
        <v>0.12520436569307586</v>
      </c>
      <c r="Y47">
        <v>5667</v>
      </c>
      <c r="Z47" s="1">
        <v>0.13410975824951474</v>
      </c>
      <c r="AA47" s="1">
        <v>0.11099347097229574</v>
      </c>
      <c r="AB47" s="1">
        <v>2.7880712899241222E-2</v>
      </c>
      <c r="AC47" s="1">
        <v>7.2348685371448739E-3</v>
      </c>
      <c r="AD47" s="1">
        <v>0.71978118934180346</v>
      </c>
    </row>
    <row r="48" spans="1:30" x14ac:dyDescent="0.25">
      <c r="A48" t="s">
        <v>736</v>
      </c>
      <c r="B48">
        <v>11776</v>
      </c>
      <c r="C48">
        <v>25675</v>
      </c>
      <c r="D48" s="1">
        <v>0.91197663096397275</v>
      </c>
      <c r="E48" s="1">
        <v>1.2151898734177215E-2</v>
      </c>
      <c r="F48" s="1">
        <v>8.5686465433300872E-4</v>
      </c>
      <c r="G48" s="1">
        <v>3.6066212268743916E-2</v>
      </c>
      <c r="H48" s="1">
        <v>0</v>
      </c>
      <c r="I48" s="1">
        <v>3.8948393378773129E-2</v>
      </c>
      <c r="J48" s="27">
        <v>0.83867575462512167</v>
      </c>
      <c r="K48" s="1">
        <v>0.1613242453748783</v>
      </c>
      <c r="L48" s="28">
        <v>38.200000000000003</v>
      </c>
      <c r="M48" s="28">
        <v>36.700000000000003</v>
      </c>
      <c r="N48" s="28">
        <v>39.299999999999997</v>
      </c>
      <c r="O48" s="1">
        <v>0.90300000000000002</v>
      </c>
      <c r="P48" s="1">
        <v>0.33399999999999996</v>
      </c>
      <c r="Q48" s="1">
        <v>0.80671817543279756</v>
      </c>
      <c r="R48" t="s">
        <v>988</v>
      </c>
      <c r="S48" s="27">
        <v>0.19328182456720244</v>
      </c>
      <c r="T48" s="33">
        <v>9.1999999999999998E-2</v>
      </c>
      <c r="U48" s="33">
        <v>5.9000000000000004E-2</v>
      </c>
      <c r="V48" s="33">
        <v>6.6381418092909539E-2</v>
      </c>
      <c r="W48" s="21">
        <v>87419</v>
      </c>
      <c r="X48" s="1">
        <v>0.14804284323271666</v>
      </c>
      <c r="Y48">
        <v>3801</v>
      </c>
      <c r="Z48" s="1">
        <v>0.20099973691133913</v>
      </c>
      <c r="AA48" s="1">
        <v>0.13575374901341752</v>
      </c>
      <c r="AB48" s="1">
        <v>2.0784004209418575E-2</v>
      </c>
      <c r="AC48" s="1">
        <v>6.0510392002104708E-3</v>
      </c>
      <c r="AD48" s="1">
        <v>0.63641147066561432</v>
      </c>
    </row>
    <row r="49" spans="1:30" x14ac:dyDescent="0.25">
      <c r="A49" t="s">
        <v>736</v>
      </c>
      <c r="B49">
        <v>11777</v>
      </c>
      <c r="C49">
        <v>9448</v>
      </c>
      <c r="D49" s="1">
        <v>0.89828535139712107</v>
      </c>
      <c r="E49" s="1">
        <v>2.0745131244707875E-2</v>
      </c>
      <c r="F49" s="1">
        <v>5.6096528365791702E-3</v>
      </c>
      <c r="G49" s="1">
        <v>4.8052497883149872E-2</v>
      </c>
      <c r="H49" s="1">
        <v>0</v>
      </c>
      <c r="I49" s="1">
        <v>2.7307366638441997E-2</v>
      </c>
      <c r="J49" s="27">
        <v>0.93257832345469938</v>
      </c>
      <c r="K49" s="1">
        <v>6.7421676545300596E-2</v>
      </c>
      <c r="L49" s="28">
        <v>44</v>
      </c>
      <c r="M49" s="28">
        <v>44</v>
      </c>
      <c r="N49" s="28">
        <v>44</v>
      </c>
      <c r="O49" s="1">
        <v>0.98099999999999998</v>
      </c>
      <c r="P49" s="1">
        <v>0.60499999999999998</v>
      </c>
      <c r="Q49" s="1">
        <v>0.8595890410958904</v>
      </c>
      <c r="R49" t="s">
        <v>988</v>
      </c>
      <c r="S49" s="27">
        <v>0.1404109589041096</v>
      </c>
      <c r="T49" s="33">
        <v>6.2E-2</v>
      </c>
      <c r="U49" s="33">
        <v>5.2999999999999999E-2</v>
      </c>
      <c r="V49" s="33">
        <v>5.575689991636465E-4</v>
      </c>
      <c r="W49" s="21">
        <v>112701</v>
      </c>
      <c r="X49" s="1">
        <v>0.12743437764606266</v>
      </c>
      <c r="Y49">
        <v>1204</v>
      </c>
      <c r="Z49" s="1">
        <v>0.36212624584717606</v>
      </c>
      <c r="AA49" s="1">
        <v>0.37126245847176081</v>
      </c>
      <c r="AB49" s="1">
        <v>2.1594684385382059E-2</v>
      </c>
      <c r="AC49" s="1">
        <v>0</v>
      </c>
      <c r="AD49" s="1">
        <v>0.24501661129568106</v>
      </c>
    </row>
    <row r="50" spans="1:30" x14ac:dyDescent="0.25">
      <c r="A50" t="s">
        <v>736</v>
      </c>
      <c r="B50">
        <v>11778</v>
      </c>
      <c r="C50">
        <v>12747</v>
      </c>
      <c r="D50" s="1">
        <v>0.974896053973484</v>
      </c>
      <c r="E50" s="1">
        <v>3.1379932533145055E-4</v>
      </c>
      <c r="F50" s="1">
        <v>1.3336471326586647E-3</v>
      </c>
      <c r="G50" s="1">
        <v>1.5689966266572526E-3</v>
      </c>
      <c r="H50" s="1">
        <v>0</v>
      </c>
      <c r="I50" s="1">
        <v>2.1887502941868676E-2</v>
      </c>
      <c r="J50" s="27">
        <v>0.91103789126853374</v>
      </c>
      <c r="K50" s="1">
        <v>8.8962108731466233E-2</v>
      </c>
      <c r="L50" s="28">
        <v>37.299999999999997</v>
      </c>
      <c r="M50" s="28">
        <v>37.200000000000003</v>
      </c>
      <c r="N50" s="28">
        <v>37.299999999999997</v>
      </c>
      <c r="O50" s="1">
        <v>0.94</v>
      </c>
      <c r="P50" s="1">
        <v>0.32</v>
      </c>
      <c r="Q50" s="1">
        <v>0.91032360036602611</v>
      </c>
      <c r="R50" t="s">
        <v>988</v>
      </c>
      <c r="S50" s="27">
        <v>8.9676399633973891E-2</v>
      </c>
      <c r="T50" s="33">
        <v>9.8000000000000004E-2</v>
      </c>
      <c r="U50" s="33">
        <v>4.4000000000000004E-2</v>
      </c>
      <c r="V50" s="33">
        <v>6.1481136469492312E-2</v>
      </c>
      <c r="W50" s="21">
        <v>89679</v>
      </c>
      <c r="X50" s="1">
        <v>4.0087863811092805E-2</v>
      </c>
      <c r="Y50">
        <v>511</v>
      </c>
      <c r="Z50" s="1">
        <v>0.39726027397260272</v>
      </c>
      <c r="AA50" s="1">
        <v>0.16634050880626222</v>
      </c>
      <c r="AB50" s="1">
        <v>0</v>
      </c>
      <c r="AC50" s="1">
        <v>0</v>
      </c>
      <c r="AD50" s="1">
        <v>0.43639921722113501</v>
      </c>
    </row>
    <row r="51" spans="1:30" x14ac:dyDescent="0.25">
      <c r="A51" t="s">
        <v>736</v>
      </c>
      <c r="B51">
        <v>11779</v>
      </c>
      <c r="C51">
        <v>38733</v>
      </c>
      <c r="D51" s="1">
        <v>0.91343298995688427</v>
      </c>
      <c r="E51" s="1">
        <v>1.8072444685410374E-2</v>
      </c>
      <c r="F51" s="1">
        <v>1.4457955748328299E-3</v>
      </c>
      <c r="G51" s="1">
        <v>4.0275733870343118E-2</v>
      </c>
      <c r="H51" s="1">
        <v>0</v>
      </c>
      <c r="I51" s="1">
        <v>2.6773035912529369E-2</v>
      </c>
      <c r="J51" s="27">
        <v>0.89530890971522992</v>
      </c>
      <c r="K51" s="1">
        <v>0.1046910902847701</v>
      </c>
      <c r="L51" s="28">
        <v>40.4</v>
      </c>
      <c r="M51" s="28">
        <v>38.5</v>
      </c>
      <c r="N51" s="28">
        <v>42.3</v>
      </c>
      <c r="O51" s="1">
        <v>0.92200000000000004</v>
      </c>
      <c r="P51" s="1">
        <v>0.28100000000000003</v>
      </c>
      <c r="Q51" s="1">
        <v>0.83831407205982322</v>
      </c>
      <c r="R51" t="s">
        <v>988</v>
      </c>
      <c r="S51" s="27">
        <v>0.16168592794017678</v>
      </c>
      <c r="T51" s="33">
        <v>7.8E-2</v>
      </c>
      <c r="U51" s="33">
        <v>4.7E-2</v>
      </c>
      <c r="V51" s="33">
        <v>6.5895601887079588E-2</v>
      </c>
      <c r="W51" s="21">
        <v>86846</v>
      </c>
      <c r="X51" s="1">
        <v>9.934681021351302E-2</v>
      </c>
      <c r="Y51">
        <v>3848</v>
      </c>
      <c r="Z51" s="1">
        <v>0.27416839916839919</v>
      </c>
      <c r="AA51" s="1">
        <v>0.40904365904365902</v>
      </c>
      <c r="AB51" s="1">
        <v>1.6112266112266113E-2</v>
      </c>
      <c r="AC51" s="1">
        <v>8.5758835758835764E-3</v>
      </c>
      <c r="AD51" s="1">
        <v>0.29209979209979209</v>
      </c>
    </row>
    <row r="52" spans="1:30" x14ac:dyDescent="0.25">
      <c r="A52" t="s">
        <v>736</v>
      </c>
      <c r="B52">
        <v>11780</v>
      </c>
      <c r="C52">
        <v>15099</v>
      </c>
      <c r="D52" s="1">
        <v>0.9382078283330022</v>
      </c>
      <c r="E52" s="1">
        <v>9.7357440890125171E-3</v>
      </c>
      <c r="F52" s="1">
        <v>2.3180343069077423E-3</v>
      </c>
      <c r="G52" s="1">
        <v>3.556526922312736E-2</v>
      </c>
      <c r="H52" s="1">
        <v>0</v>
      </c>
      <c r="I52" s="1">
        <v>1.4173124047950195E-2</v>
      </c>
      <c r="J52" s="27">
        <v>0.9676137492549175</v>
      </c>
      <c r="K52" s="1">
        <v>3.2386250745082452E-2</v>
      </c>
      <c r="L52" s="28">
        <v>45.8</v>
      </c>
      <c r="M52" s="28">
        <v>45.5</v>
      </c>
      <c r="N52" s="28">
        <v>45.9</v>
      </c>
      <c r="O52" s="1">
        <v>0.94099999999999995</v>
      </c>
      <c r="P52" s="1">
        <v>0.45700000000000002</v>
      </c>
      <c r="Q52" s="1">
        <v>0.89189376603564252</v>
      </c>
      <c r="R52" t="s">
        <v>988</v>
      </c>
      <c r="S52" s="27">
        <v>0.10810623396435748</v>
      </c>
      <c r="T52" s="33">
        <v>4.5999999999999999E-2</v>
      </c>
      <c r="U52" s="33">
        <v>3.6000000000000004E-2</v>
      </c>
      <c r="V52" s="33">
        <v>1.6460108443067389E-2</v>
      </c>
      <c r="W52" s="21">
        <v>108871</v>
      </c>
      <c r="X52" s="1">
        <v>5.5102986952778328E-2</v>
      </c>
      <c r="Y52">
        <v>832</v>
      </c>
      <c r="Z52" s="1">
        <v>0.49639423076923078</v>
      </c>
      <c r="AA52" s="1">
        <v>0.23557692307692307</v>
      </c>
      <c r="AB52" s="1">
        <v>2.6442307692307692E-2</v>
      </c>
      <c r="AC52" s="1">
        <v>0</v>
      </c>
      <c r="AD52" s="1">
        <v>0.24158653846153846</v>
      </c>
    </row>
    <row r="53" spans="1:30" x14ac:dyDescent="0.25">
      <c r="A53" t="s">
        <v>736</v>
      </c>
      <c r="B53">
        <v>11782</v>
      </c>
      <c r="C53">
        <v>15045</v>
      </c>
      <c r="D53" s="1">
        <v>0.96643403123961447</v>
      </c>
      <c r="E53" s="1">
        <v>5.11797939514789E-3</v>
      </c>
      <c r="F53" s="1">
        <v>9.9700897308075765E-4</v>
      </c>
      <c r="G53" s="1">
        <v>1.2097042206713194E-2</v>
      </c>
      <c r="H53" s="1">
        <v>0</v>
      </c>
      <c r="I53" s="1">
        <v>1.5353938185443668E-2</v>
      </c>
      <c r="J53" s="27">
        <v>0.9467597208374875</v>
      </c>
      <c r="K53" s="1">
        <v>5.3240279162512463E-2</v>
      </c>
      <c r="L53" s="28">
        <v>44.2</v>
      </c>
      <c r="M53" s="28">
        <v>41.6</v>
      </c>
      <c r="N53" s="28">
        <v>46.8</v>
      </c>
      <c r="O53" s="1">
        <v>0.95499999999999996</v>
      </c>
      <c r="P53" s="1">
        <v>0.439</v>
      </c>
      <c r="Q53" s="1">
        <v>0.9535694366982711</v>
      </c>
      <c r="R53" t="s">
        <v>988</v>
      </c>
      <c r="S53" s="27">
        <v>4.64305633017289E-2</v>
      </c>
      <c r="T53" s="33">
        <v>6.3E-2</v>
      </c>
      <c r="U53" s="33">
        <v>3.6000000000000004E-2</v>
      </c>
      <c r="V53" s="33">
        <v>3.8297872340425532E-2</v>
      </c>
      <c r="W53" s="21">
        <v>109225</v>
      </c>
      <c r="X53" s="1">
        <v>3.19707544034563E-2</v>
      </c>
      <c r="Y53">
        <v>481</v>
      </c>
      <c r="Z53" s="1">
        <v>0.32432432432432434</v>
      </c>
      <c r="AA53" s="1">
        <v>0.25779625779625781</v>
      </c>
      <c r="AB53" s="1">
        <v>3.9501039501039503E-2</v>
      </c>
      <c r="AC53" s="1">
        <v>0</v>
      </c>
      <c r="AD53" s="1">
        <v>0.3783783783783784</v>
      </c>
    </row>
    <row r="54" spans="1:30" x14ac:dyDescent="0.25">
      <c r="A54" t="s">
        <v>736</v>
      </c>
      <c r="B54">
        <v>11784</v>
      </c>
      <c r="C54">
        <v>26312</v>
      </c>
      <c r="D54" s="1">
        <v>0.88252508361204018</v>
      </c>
      <c r="E54" s="1">
        <v>2.5387655822438432E-2</v>
      </c>
      <c r="F54" s="1">
        <v>4.484645788993615E-3</v>
      </c>
      <c r="G54" s="1">
        <v>4.0551839464882944E-2</v>
      </c>
      <c r="H54" s="1">
        <v>0</v>
      </c>
      <c r="I54" s="1">
        <v>4.705077531164488E-2</v>
      </c>
      <c r="J54" s="27">
        <v>0.83946488294314381</v>
      </c>
      <c r="K54" s="1">
        <v>0.16053511705685619</v>
      </c>
      <c r="L54" s="28">
        <v>36.799999999999997</v>
      </c>
      <c r="M54" s="28">
        <v>35.5</v>
      </c>
      <c r="N54" s="28">
        <v>38.1</v>
      </c>
      <c r="O54" s="1">
        <v>0.90900000000000003</v>
      </c>
      <c r="P54" s="1">
        <v>0.253</v>
      </c>
      <c r="Q54" s="1">
        <v>0.82217052365209586</v>
      </c>
      <c r="R54" t="s">
        <v>988</v>
      </c>
      <c r="S54" s="27">
        <v>0.17782947634790414</v>
      </c>
      <c r="T54" s="33">
        <v>6.2E-2</v>
      </c>
      <c r="U54" s="33">
        <v>7.2999999999999995E-2</v>
      </c>
      <c r="V54" s="33">
        <v>7.3946689595872736E-2</v>
      </c>
      <c r="W54" s="21">
        <v>88402</v>
      </c>
      <c r="X54" s="1">
        <v>0.11701885071450289</v>
      </c>
      <c r="Y54">
        <v>3079</v>
      </c>
      <c r="Z54" s="1">
        <v>0.18090289054887951</v>
      </c>
      <c r="AA54" s="1">
        <v>0.3160116921078272</v>
      </c>
      <c r="AB54" s="1">
        <v>1.0068203962325431E-2</v>
      </c>
      <c r="AC54" s="1">
        <v>0</v>
      </c>
      <c r="AD54" s="1">
        <v>0.49301721338096782</v>
      </c>
    </row>
    <row r="55" spans="1:30" x14ac:dyDescent="0.25">
      <c r="A55" t="s">
        <v>736</v>
      </c>
      <c r="B55">
        <v>11786</v>
      </c>
      <c r="C55">
        <v>6550</v>
      </c>
      <c r="D55" s="1">
        <v>0.95618320610687024</v>
      </c>
      <c r="E55" s="1">
        <v>9.1603053435114501E-4</v>
      </c>
      <c r="F55" s="1">
        <v>0</v>
      </c>
      <c r="G55" s="1">
        <v>2.0763358778625954E-2</v>
      </c>
      <c r="H55" s="1">
        <v>0</v>
      </c>
      <c r="I55" s="1">
        <v>2.2137404580152672E-2</v>
      </c>
      <c r="J55" s="27">
        <v>0.9</v>
      </c>
      <c r="K55" s="1">
        <v>0.1</v>
      </c>
      <c r="L55" s="28">
        <v>42.1</v>
      </c>
      <c r="M55" s="28">
        <v>42.1</v>
      </c>
      <c r="N55" s="28">
        <v>42.2</v>
      </c>
      <c r="O55" s="1">
        <v>0.96799999999999997</v>
      </c>
      <c r="P55" s="1">
        <v>0.45</v>
      </c>
      <c r="Q55" s="1">
        <v>0.93664438077045531</v>
      </c>
      <c r="R55" t="s">
        <v>988</v>
      </c>
      <c r="S55" s="27">
        <v>6.3355619229544691E-2</v>
      </c>
      <c r="T55" s="33">
        <v>7.400000000000001E-2</v>
      </c>
      <c r="U55" s="33">
        <v>2.7000000000000003E-2</v>
      </c>
      <c r="V55" s="33">
        <v>1.5664477008590198E-2</v>
      </c>
      <c r="W55" s="21">
        <v>131103</v>
      </c>
      <c r="X55" s="1">
        <v>5.7099236641221372E-2</v>
      </c>
      <c r="Y55">
        <v>374</v>
      </c>
      <c r="Z55" s="1">
        <v>0.31550802139037432</v>
      </c>
      <c r="AA55" s="1">
        <v>0.37165775401069517</v>
      </c>
      <c r="AB55" s="1">
        <v>4.8128342245989303E-2</v>
      </c>
      <c r="AC55" s="1">
        <v>0</v>
      </c>
      <c r="AD55" s="1">
        <v>0.26470588235294118</v>
      </c>
    </row>
    <row r="56" spans="1:30" x14ac:dyDescent="0.25">
      <c r="A56" t="s">
        <v>736</v>
      </c>
      <c r="B56">
        <v>11787</v>
      </c>
      <c r="C56">
        <v>36357</v>
      </c>
      <c r="D56" s="1">
        <v>0.93008224000880158</v>
      </c>
      <c r="E56" s="1">
        <v>1.0176857276452954E-2</v>
      </c>
      <c r="F56" s="1">
        <v>0</v>
      </c>
      <c r="G56" s="1">
        <v>3.6059080782242757E-2</v>
      </c>
      <c r="H56" s="1">
        <v>0</v>
      </c>
      <c r="I56" s="1">
        <v>2.3681821932502681E-2</v>
      </c>
      <c r="J56" s="27">
        <v>0.95494677778694614</v>
      </c>
      <c r="K56" s="1">
        <v>4.5053222213053884E-2</v>
      </c>
      <c r="L56" s="28">
        <v>43.6</v>
      </c>
      <c r="M56" s="28">
        <v>42.4</v>
      </c>
      <c r="N56" s="28">
        <v>44.8</v>
      </c>
      <c r="O56" s="1">
        <v>0.95799999999999996</v>
      </c>
      <c r="P56" s="1">
        <v>0.44299999999999995</v>
      </c>
      <c r="Q56" s="1">
        <v>0.89393281833174199</v>
      </c>
      <c r="R56" t="s">
        <v>988</v>
      </c>
      <c r="S56" s="27">
        <v>0.10606718166825801</v>
      </c>
      <c r="T56" s="33">
        <v>7.4999999999999997E-2</v>
      </c>
      <c r="U56" s="33">
        <v>4.7E-2</v>
      </c>
      <c r="V56" s="33">
        <v>2.9274395329441202E-2</v>
      </c>
      <c r="W56" s="21">
        <v>110000</v>
      </c>
      <c r="X56" s="1">
        <v>6.548945182495805E-2</v>
      </c>
      <c r="Y56">
        <v>2381</v>
      </c>
      <c r="Z56" s="1">
        <v>0.30575388492230154</v>
      </c>
      <c r="AA56" s="1">
        <v>0.48131037379252417</v>
      </c>
      <c r="AB56" s="1">
        <v>9.6598068038639233E-3</v>
      </c>
      <c r="AC56" s="1">
        <v>2.0999580008399833E-3</v>
      </c>
      <c r="AD56" s="1">
        <v>0.20117597648047039</v>
      </c>
    </row>
    <row r="57" spans="1:30" x14ac:dyDescent="0.25">
      <c r="A57" t="s">
        <v>736</v>
      </c>
      <c r="B57">
        <v>11788</v>
      </c>
      <c r="C57">
        <v>16167</v>
      </c>
      <c r="D57" s="1">
        <v>0.9104966907898806</v>
      </c>
      <c r="E57" s="1">
        <v>2.1401620585142573E-2</v>
      </c>
      <c r="F57" s="1">
        <v>1.0515247108307045E-3</v>
      </c>
      <c r="G57" s="1">
        <v>4.0143502195831016E-2</v>
      </c>
      <c r="H57" s="1">
        <v>5.5668955279272595E-4</v>
      </c>
      <c r="I57" s="1">
        <v>2.6349972165522359E-2</v>
      </c>
      <c r="J57" s="27">
        <v>0.91773365497618609</v>
      </c>
      <c r="K57" s="1">
        <v>8.2266345023813942E-2</v>
      </c>
      <c r="L57" s="28">
        <v>43.6</v>
      </c>
      <c r="M57" s="28">
        <v>43.3</v>
      </c>
      <c r="N57" s="28">
        <v>44.1</v>
      </c>
      <c r="O57" s="1">
        <v>0.96</v>
      </c>
      <c r="P57" s="1">
        <v>0.42599999999999999</v>
      </c>
      <c r="Q57" s="1">
        <v>0.86839323467230445</v>
      </c>
      <c r="R57" t="s">
        <v>988</v>
      </c>
      <c r="S57" s="27">
        <v>0.13160676532769555</v>
      </c>
      <c r="T57" s="33">
        <v>5.2000000000000005E-2</v>
      </c>
      <c r="U57" s="33">
        <v>2.6000000000000002E-2</v>
      </c>
      <c r="V57" s="33">
        <v>1.886120996441281E-2</v>
      </c>
      <c r="W57" s="21">
        <v>102500</v>
      </c>
      <c r="X57" s="1">
        <v>0.10162677058204986</v>
      </c>
      <c r="Y57">
        <v>1643</v>
      </c>
      <c r="Z57" s="1">
        <v>0.27632379793061473</v>
      </c>
      <c r="AA57" s="1">
        <v>0.36457699330492999</v>
      </c>
      <c r="AB57" s="1">
        <v>3.7735849056603772E-2</v>
      </c>
      <c r="AC57" s="1">
        <v>0</v>
      </c>
      <c r="AD57" s="1">
        <v>0.32136335970785151</v>
      </c>
    </row>
    <row r="58" spans="1:30" x14ac:dyDescent="0.25">
      <c r="A58" t="s">
        <v>736</v>
      </c>
      <c r="B58">
        <v>11789</v>
      </c>
      <c r="C58">
        <v>7659</v>
      </c>
      <c r="D58" s="1">
        <v>0.96879488183836004</v>
      </c>
      <c r="E58" s="1">
        <v>1.3056534795665231E-3</v>
      </c>
      <c r="F58" s="1">
        <v>0</v>
      </c>
      <c r="G58" s="1">
        <v>1.932367149758454E-2</v>
      </c>
      <c r="H58" s="1">
        <v>0</v>
      </c>
      <c r="I58" s="1">
        <v>1.0575793184488837E-2</v>
      </c>
      <c r="J58" s="27">
        <v>0.8912390651521086</v>
      </c>
      <c r="K58" s="1">
        <v>0.10876093484789137</v>
      </c>
      <c r="L58" s="28">
        <v>35.9</v>
      </c>
      <c r="M58" s="28">
        <v>34.4</v>
      </c>
      <c r="N58" s="28">
        <v>38.200000000000003</v>
      </c>
      <c r="O58" s="1">
        <v>0.95299999999999996</v>
      </c>
      <c r="P58" s="1">
        <v>0.38600000000000001</v>
      </c>
      <c r="Q58" s="1">
        <v>0.91060628411270095</v>
      </c>
      <c r="R58" t="s">
        <v>988</v>
      </c>
      <c r="S58" s="27">
        <v>8.9393715887299052E-2</v>
      </c>
      <c r="T58" s="33">
        <v>6.4000000000000001E-2</v>
      </c>
      <c r="U58" s="33">
        <v>6.8000000000000005E-2</v>
      </c>
      <c r="V58" s="33">
        <v>7.4402467232074013E-2</v>
      </c>
      <c r="W58" s="21">
        <v>79009</v>
      </c>
      <c r="X58" s="1">
        <v>7.4944509727118427E-2</v>
      </c>
      <c r="Y58">
        <v>574</v>
      </c>
      <c r="Z58" s="1">
        <v>0.3902439024390244</v>
      </c>
      <c r="AA58" s="1">
        <v>0.2857142857142857</v>
      </c>
      <c r="AB58" s="1">
        <v>0</v>
      </c>
      <c r="AC58" s="1">
        <v>0</v>
      </c>
      <c r="AD58" s="1">
        <v>0.3240418118466899</v>
      </c>
    </row>
    <row r="59" spans="1:30" x14ac:dyDescent="0.25">
      <c r="A59" t="s">
        <v>736</v>
      </c>
      <c r="B59">
        <v>11790</v>
      </c>
      <c r="C59">
        <v>18627</v>
      </c>
      <c r="D59" s="1">
        <v>0.76297847211037739</v>
      </c>
      <c r="E59" s="1">
        <v>3.269447576099211E-2</v>
      </c>
      <c r="F59" s="1">
        <v>0</v>
      </c>
      <c r="G59" s="1">
        <v>0.17023675310033823</v>
      </c>
      <c r="H59" s="1">
        <v>0</v>
      </c>
      <c r="I59" s="1">
        <v>3.4090299028292262E-2</v>
      </c>
      <c r="J59" s="27">
        <v>0.93751006603317766</v>
      </c>
      <c r="K59" s="1">
        <v>6.2489933966822356E-2</v>
      </c>
      <c r="L59" s="28">
        <v>26.3</v>
      </c>
      <c r="M59" s="28">
        <v>24.2</v>
      </c>
      <c r="N59" s="28">
        <v>30.4</v>
      </c>
      <c r="O59" s="1">
        <v>0.98299999999999998</v>
      </c>
      <c r="P59" s="1">
        <v>0.65200000000000002</v>
      </c>
      <c r="Q59" s="1">
        <v>0.77703567651806094</v>
      </c>
      <c r="R59" t="s">
        <v>989</v>
      </c>
      <c r="S59" s="27">
        <v>0.22296432348193906</v>
      </c>
      <c r="T59" s="33">
        <v>7.4999999999999997E-2</v>
      </c>
      <c r="U59" s="33">
        <v>0.05</v>
      </c>
      <c r="V59" s="33">
        <v>1.3787340714434928E-2</v>
      </c>
      <c r="W59" s="21">
        <v>140988</v>
      </c>
      <c r="X59" s="1">
        <v>0.14682987061792022</v>
      </c>
      <c r="Y59">
        <v>2735</v>
      </c>
      <c r="Z59" s="1">
        <v>0.14771480804387568</v>
      </c>
      <c r="AA59" s="1">
        <v>0.66873857404021941</v>
      </c>
      <c r="AB59" s="1">
        <v>1.8647166361974405E-2</v>
      </c>
      <c r="AC59" s="1">
        <v>0</v>
      </c>
      <c r="AD59" s="1">
        <v>0.16489945155393054</v>
      </c>
    </row>
    <row r="60" spans="1:30" x14ac:dyDescent="0.25">
      <c r="A60" t="s">
        <v>736</v>
      </c>
      <c r="B60">
        <v>11792</v>
      </c>
      <c r="C60">
        <v>8941</v>
      </c>
      <c r="D60" s="1">
        <v>0.9607426462364389</v>
      </c>
      <c r="E60" s="1">
        <v>9.8422995190694546E-3</v>
      </c>
      <c r="F60" s="1">
        <v>3.3553293815009508E-4</v>
      </c>
      <c r="G60" s="1">
        <v>1.5658203780337769E-2</v>
      </c>
      <c r="H60" s="1">
        <v>0</v>
      </c>
      <c r="I60" s="1">
        <v>1.3421317526003803E-2</v>
      </c>
      <c r="J60" s="27">
        <v>0.93334078962084777</v>
      </c>
      <c r="K60" s="1">
        <v>6.665921037915222E-2</v>
      </c>
      <c r="L60" s="28">
        <v>40.9</v>
      </c>
      <c r="M60" s="28">
        <v>40.5</v>
      </c>
      <c r="N60" s="28">
        <v>42.2</v>
      </c>
      <c r="O60" s="1">
        <v>0.96099999999999997</v>
      </c>
      <c r="P60" s="1">
        <v>0.39600000000000002</v>
      </c>
      <c r="Q60" s="1">
        <v>0.88968620773534424</v>
      </c>
      <c r="R60" t="s">
        <v>988</v>
      </c>
      <c r="S60" s="27">
        <v>0.11031379226465576</v>
      </c>
      <c r="T60" s="33">
        <v>3.4000000000000002E-2</v>
      </c>
      <c r="U60" s="33">
        <v>3.9E-2</v>
      </c>
      <c r="V60" s="33">
        <v>1.4955134596211365E-2</v>
      </c>
      <c r="W60" s="21">
        <v>120645</v>
      </c>
      <c r="X60" s="1">
        <v>8.1646348283189799E-2</v>
      </c>
      <c r="Y60">
        <v>730</v>
      </c>
      <c r="Z60" s="1">
        <v>0.68493150684931503</v>
      </c>
      <c r="AA60" s="1">
        <v>0.16164383561643836</v>
      </c>
      <c r="AB60" s="1">
        <v>3.287671232876712E-2</v>
      </c>
      <c r="AC60" s="1">
        <v>0</v>
      </c>
      <c r="AD60" s="1">
        <v>0.12054794520547946</v>
      </c>
    </row>
    <row r="61" spans="1:30" x14ac:dyDescent="0.25">
      <c r="A61" t="s">
        <v>736</v>
      </c>
      <c r="B61">
        <v>11794</v>
      </c>
      <c r="C61">
        <v>3317</v>
      </c>
      <c r="D61" s="1">
        <v>0.38709677419354838</v>
      </c>
      <c r="E61" s="1">
        <v>0.13687066626469702</v>
      </c>
      <c r="F61" s="1">
        <v>0</v>
      </c>
      <c r="G61" s="1">
        <v>0.39463370515526081</v>
      </c>
      <c r="H61" s="1">
        <v>0</v>
      </c>
      <c r="I61" s="1">
        <v>8.1398854386493816E-2</v>
      </c>
      <c r="J61" s="27">
        <v>0.87880615013566477</v>
      </c>
      <c r="K61" s="1">
        <v>0.12119384986433525</v>
      </c>
      <c r="L61" s="28">
        <v>20.2</v>
      </c>
      <c r="M61" s="28">
        <v>20.3</v>
      </c>
      <c r="N61" s="28">
        <v>20</v>
      </c>
      <c r="O61" s="1">
        <v>1</v>
      </c>
      <c r="P61" s="1">
        <v>0.86199999999999999</v>
      </c>
      <c r="Q61" s="1">
        <v>0.43714199577931867</v>
      </c>
      <c r="R61" t="s">
        <v>989</v>
      </c>
      <c r="S61" s="27">
        <v>0.56285800422068133</v>
      </c>
      <c r="T61" s="33">
        <v>0.105</v>
      </c>
      <c r="U61" s="33" t="s">
        <v>945</v>
      </c>
      <c r="V61" s="33" t="s">
        <v>945</v>
      </c>
      <c r="W61" s="21" t="s">
        <v>449</v>
      </c>
      <c r="X61" s="1">
        <v>0.23846849562858005</v>
      </c>
      <c r="Y61">
        <v>791</v>
      </c>
      <c r="Z61" s="1">
        <v>6.447534766118837E-2</v>
      </c>
      <c r="AA61" s="1">
        <v>0.65613147914032866</v>
      </c>
      <c r="AB61" s="1">
        <v>8.3438685208596708E-2</v>
      </c>
      <c r="AC61" s="1">
        <v>6.321112515802781E-3</v>
      </c>
      <c r="AD61" s="1">
        <v>0.18963337547408343</v>
      </c>
    </row>
    <row r="62" spans="1:30" x14ac:dyDescent="0.25">
      <c r="A62" t="s">
        <v>736</v>
      </c>
      <c r="B62">
        <v>11795</v>
      </c>
      <c r="C62">
        <v>25536</v>
      </c>
      <c r="D62" s="1">
        <v>0.96127036340852134</v>
      </c>
      <c r="E62" s="1">
        <v>1.0964912280701754E-3</v>
      </c>
      <c r="F62" s="1">
        <v>3.9160401002506263E-4</v>
      </c>
      <c r="G62" s="1">
        <v>1.488095238095238E-2</v>
      </c>
      <c r="H62" s="1">
        <v>0</v>
      </c>
      <c r="I62" s="1">
        <v>2.2360588972431077E-2</v>
      </c>
      <c r="J62" s="27">
        <v>0.9336231203007519</v>
      </c>
      <c r="K62" s="1">
        <v>6.6376879699248117E-2</v>
      </c>
      <c r="L62" s="28">
        <v>42.5</v>
      </c>
      <c r="M62" s="28">
        <v>41.5</v>
      </c>
      <c r="N62" s="28">
        <v>43.2</v>
      </c>
      <c r="O62" s="1">
        <v>0.93500000000000005</v>
      </c>
      <c r="P62" s="1">
        <v>0.35799999999999998</v>
      </c>
      <c r="Q62" s="1">
        <v>0.91413164286008319</v>
      </c>
      <c r="R62" t="s">
        <v>988</v>
      </c>
      <c r="S62" s="27">
        <v>8.5868357139916807E-2</v>
      </c>
      <c r="T62" s="33">
        <v>5.7000000000000002E-2</v>
      </c>
      <c r="U62" s="33">
        <v>3.7999999999999999E-2</v>
      </c>
      <c r="V62" s="33">
        <v>1.6042780748663103E-2</v>
      </c>
      <c r="W62" s="21">
        <v>106172</v>
      </c>
      <c r="X62" s="1">
        <v>5.0281954887218046E-2</v>
      </c>
      <c r="Y62">
        <v>1284</v>
      </c>
      <c r="Z62" s="1">
        <v>0.44470404984423678</v>
      </c>
      <c r="AA62" s="1">
        <v>0.29595015576323985</v>
      </c>
      <c r="AB62" s="1">
        <v>2.5700934579439252E-2</v>
      </c>
      <c r="AC62" s="1">
        <v>6.2305295950155761E-3</v>
      </c>
      <c r="AD62" s="1">
        <v>0.22741433021806853</v>
      </c>
    </row>
    <row r="63" spans="1:30" x14ac:dyDescent="0.25">
      <c r="A63" t="s">
        <v>736</v>
      </c>
      <c r="B63">
        <v>11796</v>
      </c>
      <c r="C63">
        <v>4012</v>
      </c>
      <c r="D63" s="1">
        <v>0.97133599202392817</v>
      </c>
      <c r="E63" s="1">
        <v>3.7387836490528413E-3</v>
      </c>
      <c r="F63" s="1">
        <v>0</v>
      </c>
      <c r="G63" s="1">
        <v>6.7298105682951142E-3</v>
      </c>
      <c r="H63" s="1">
        <v>0</v>
      </c>
      <c r="I63" s="1">
        <v>1.8195413758723827E-2</v>
      </c>
      <c r="J63" s="27">
        <v>0.94790628115653042</v>
      </c>
      <c r="K63" s="1">
        <v>5.209371884346959E-2</v>
      </c>
      <c r="L63" s="28">
        <v>45</v>
      </c>
      <c r="M63" s="28">
        <v>44.5</v>
      </c>
      <c r="N63" s="28">
        <v>45.5</v>
      </c>
      <c r="O63" s="1">
        <v>0.92700000000000005</v>
      </c>
      <c r="P63" s="1">
        <v>0.32299999999999995</v>
      </c>
      <c r="Q63" s="1">
        <v>0.94059146820204131</v>
      </c>
      <c r="R63" t="s">
        <v>988</v>
      </c>
      <c r="S63" s="27">
        <v>5.9408531797958686E-2</v>
      </c>
      <c r="T63" s="33">
        <v>0.121</v>
      </c>
      <c r="U63" s="33">
        <v>2.1000000000000001E-2</v>
      </c>
      <c r="V63" s="33">
        <v>4.7581284694686754E-2</v>
      </c>
      <c r="W63" s="21">
        <v>96840</v>
      </c>
      <c r="X63" s="1">
        <v>2.6919242273180457E-2</v>
      </c>
      <c r="Y63">
        <v>108</v>
      </c>
      <c r="Z63" s="1">
        <v>0.3611111111111111</v>
      </c>
      <c r="AA63" s="1">
        <v>0.18518518518518517</v>
      </c>
      <c r="AB63" s="1">
        <v>0</v>
      </c>
      <c r="AC63" s="1">
        <v>0</v>
      </c>
      <c r="AD63" s="1">
        <v>0.45370370370370372</v>
      </c>
    </row>
    <row r="64" spans="1:30" x14ac:dyDescent="0.25">
      <c r="A64" t="s">
        <v>736</v>
      </c>
      <c r="B64">
        <v>11798</v>
      </c>
      <c r="C64">
        <v>15362</v>
      </c>
      <c r="D64" s="1">
        <v>0.16462700169248795</v>
      </c>
      <c r="E64" s="1">
        <v>0.67679989584689493</v>
      </c>
      <c r="F64" s="1">
        <v>4.2312198932430677E-3</v>
      </c>
      <c r="G64" s="1">
        <v>1.4776721781018097E-2</v>
      </c>
      <c r="H64" s="1">
        <v>0</v>
      </c>
      <c r="I64" s="1">
        <v>0.13956516078635595</v>
      </c>
      <c r="J64" s="27">
        <v>0.77756802499674527</v>
      </c>
      <c r="K64" s="1">
        <v>0.22243197500325479</v>
      </c>
      <c r="L64" s="28">
        <v>32.700000000000003</v>
      </c>
      <c r="M64" s="28">
        <v>32.299999999999997</v>
      </c>
      <c r="N64" s="28">
        <v>33.4</v>
      </c>
      <c r="O64" s="1">
        <v>0.80700000000000005</v>
      </c>
      <c r="P64" s="1">
        <v>0.23899999999999999</v>
      </c>
      <c r="Q64" s="1">
        <v>0.72515473955073373</v>
      </c>
      <c r="R64" t="s">
        <v>988</v>
      </c>
      <c r="S64" s="27">
        <v>0.27484526044926627</v>
      </c>
      <c r="T64" s="33">
        <v>9.8000000000000004E-2</v>
      </c>
      <c r="U64" s="33">
        <v>0.113</v>
      </c>
      <c r="V64" s="33">
        <v>0.22912047302291205</v>
      </c>
      <c r="W64" s="21">
        <v>73780</v>
      </c>
      <c r="X64" s="1">
        <v>0.24996745215466737</v>
      </c>
      <c r="Y64">
        <v>3840</v>
      </c>
      <c r="Z64" s="1">
        <v>7.2916666666666668E-3</v>
      </c>
      <c r="AA64" s="1">
        <v>4.791666666666667E-2</v>
      </c>
      <c r="AB64" s="1">
        <v>6.2239583333333334E-2</v>
      </c>
      <c r="AC64" s="1">
        <v>0</v>
      </c>
      <c r="AD64" s="1">
        <v>0.88255208333333335</v>
      </c>
    </row>
    <row r="65" spans="1:30" x14ac:dyDescent="0.25">
      <c r="A65" t="s">
        <v>736</v>
      </c>
      <c r="B65">
        <v>11901</v>
      </c>
      <c r="C65">
        <v>30631</v>
      </c>
      <c r="D65" s="1">
        <v>0.72553948614149066</v>
      </c>
      <c r="E65" s="1">
        <v>0.16101335248604354</v>
      </c>
      <c r="F65" s="1">
        <v>5.8437530606248568E-3</v>
      </c>
      <c r="G65" s="1">
        <v>1.4919525970422121E-2</v>
      </c>
      <c r="H65" s="1">
        <v>2.8402598674545395E-3</v>
      </c>
      <c r="I65" s="1">
        <v>8.9843622473964282E-2</v>
      </c>
      <c r="J65" s="27">
        <v>0.74241781202050205</v>
      </c>
      <c r="K65" s="1">
        <v>0.25758218797949789</v>
      </c>
      <c r="L65" s="28">
        <v>38.5</v>
      </c>
      <c r="M65" s="28">
        <v>35.299999999999997</v>
      </c>
      <c r="N65" s="28">
        <v>41.3</v>
      </c>
      <c r="O65" s="1">
        <v>0.79</v>
      </c>
      <c r="P65" s="1">
        <v>0.21</v>
      </c>
      <c r="Q65" s="1">
        <v>0.72999585406301826</v>
      </c>
      <c r="R65" t="s">
        <v>988</v>
      </c>
      <c r="S65" s="27">
        <v>0.27000414593698174</v>
      </c>
      <c r="T65" s="33">
        <v>9.6999999999999989E-2</v>
      </c>
      <c r="U65" s="33">
        <v>0.13500000000000001</v>
      </c>
      <c r="V65" s="33">
        <v>0.13314476209718154</v>
      </c>
      <c r="W65" s="21">
        <v>53686</v>
      </c>
      <c r="X65" s="1">
        <v>0.22447846952433809</v>
      </c>
      <c r="Y65">
        <v>6876</v>
      </c>
      <c r="Z65" s="1">
        <v>0.13408958696916812</v>
      </c>
      <c r="AA65" s="1">
        <v>7.3589296102385113E-2</v>
      </c>
      <c r="AB65" s="1">
        <v>0.10543920884235021</v>
      </c>
      <c r="AC65" s="1">
        <v>1.2652705061082025E-2</v>
      </c>
      <c r="AD65" s="1">
        <v>0.67422920302501455</v>
      </c>
    </row>
    <row r="66" spans="1:30" x14ac:dyDescent="0.25">
      <c r="A66" t="s">
        <v>736</v>
      </c>
      <c r="B66">
        <v>11930</v>
      </c>
      <c r="C66">
        <v>1565</v>
      </c>
      <c r="D66" s="1">
        <v>0.97699680511182108</v>
      </c>
      <c r="E66" s="1">
        <v>1.8530351437699679E-2</v>
      </c>
      <c r="F66" s="1">
        <v>0</v>
      </c>
      <c r="G66" s="1">
        <v>4.4728434504792336E-3</v>
      </c>
      <c r="H66" s="1">
        <v>0</v>
      </c>
      <c r="I66" s="1">
        <v>0</v>
      </c>
      <c r="J66" s="27">
        <v>0.95782747603833862</v>
      </c>
      <c r="K66" s="1">
        <v>4.2172523961661344E-2</v>
      </c>
      <c r="L66" s="28">
        <v>54.1</v>
      </c>
      <c r="M66" s="28">
        <v>55.5</v>
      </c>
      <c r="N66" s="28">
        <v>50.9</v>
      </c>
      <c r="O66" s="1">
        <v>0.91900000000000004</v>
      </c>
      <c r="P66" s="1">
        <v>0.48899999999999999</v>
      </c>
      <c r="Q66" s="1">
        <v>0.79317406143344715</v>
      </c>
      <c r="R66" t="s">
        <v>994</v>
      </c>
      <c r="S66" s="27">
        <v>0.20682593856655285</v>
      </c>
      <c r="T66" s="33">
        <v>0.02</v>
      </c>
      <c r="U66" s="33">
        <v>4.7E-2</v>
      </c>
      <c r="V66" s="33">
        <v>3.9808917197452227E-2</v>
      </c>
      <c r="W66" s="21">
        <v>80250</v>
      </c>
      <c r="X66" s="1">
        <v>0.15335463258785942</v>
      </c>
      <c r="Y66">
        <v>240</v>
      </c>
      <c r="Z66" s="1">
        <v>0.6166666666666667</v>
      </c>
      <c r="AA66" s="1">
        <v>0</v>
      </c>
      <c r="AB66" s="1">
        <v>0.18333333333333332</v>
      </c>
      <c r="AC66" s="1">
        <v>0</v>
      </c>
      <c r="AD66" s="1">
        <v>0.2</v>
      </c>
    </row>
    <row r="67" spans="1:30" x14ac:dyDescent="0.25">
      <c r="A67" t="s">
        <v>736</v>
      </c>
      <c r="B67">
        <v>11931</v>
      </c>
      <c r="C67">
        <v>36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27">
        <v>1</v>
      </c>
      <c r="K67" s="1">
        <v>0</v>
      </c>
      <c r="L67" s="28" t="s">
        <v>449</v>
      </c>
      <c r="M67" s="28" t="s">
        <v>449</v>
      </c>
      <c r="N67" s="28" t="s">
        <v>449</v>
      </c>
      <c r="O67" s="1">
        <v>1</v>
      </c>
      <c r="P67" s="1">
        <v>0</v>
      </c>
      <c r="Q67" s="1">
        <v>1</v>
      </c>
      <c r="R67" t="s">
        <v>988</v>
      </c>
      <c r="S67" s="27">
        <v>0</v>
      </c>
      <c r="T67" s="33">
        <v>0</v>
      </c>
      <c r="U67" s="33">
        <v>0</v>
      </c>
      <c r="V67" s="33">
        <v>0</v>
      </c>
      <c r="W67" s="21" t="s">
        <v>449</v>
      </c>
      <c r="X67" s="1">
        <v>0</v>
      </c>
      <c r="Y67">
        <v>0</v>
      </c>
      <c r="Z67" s="1" t="e">
        <v>#DIV/0!</v>
      </c>
      <c r="AA67" s="1" t="e">
        <v>#DIV/0!</v>
      </c>
      <c r="AB67" s="1" t="e">
        <v>#DIV/0!</v>
      </c>
      <c r="AC67" s="1" t="e">
        <v>#DIV/0!</v>
      </c>
      <c r="AD67" s="1" t="e">
        <v>#DIV/0!</v>
      </c>
    </row>
    <row r="68" spans="1:30" x14ac:dyDescent="0.25">
      <c r="A68" t="s">
        <v>736</v>
      </c>
      <c r="B68">
        <v>11932</v>
      </c>
      <c r="C68">
        <v>1008</v>
      </c>
      <c r="D68" s="1">
        <v>0.96527777777777779</v>
      </c>
      <c r="E68" s="1">
        <v>2.5793650793650792E-2</v>
      </c>
      <c r="F68" s="1">
        <v>0</v>
      </c>
      <c r="G68" s="1">
        <v>8.9285714285714281E-3</v>
      </c>
      <c r="H68" s="1">
        <v>0</v>
      </c>
      <c r="I68" s="1">
        <v>0</v>
      </c>
      <c r="J68" s="27">
        <v>0.78670634920634919</v>
      </c>
      <c r="K68" s="1">
        <v>0.21329365079365079</v>
      </c>
      <c r="L68" s="28">
        <v>52.4</v>
      </c>
      <c r="M68" s="28">
        <v>45</v>
      </c>
      <c r="N68" s="28">
        <v>55.8</v>
      </c>
      <c r="O68" s="1">
        <v>0.97699999999999998</v>
      </c>
      <c r="P68" s="1">
        <v>0.52900000000000003</v>
      </c>
      <c r="Q68" s="1">
        <v>0.76847826086956517</v>
      </c>
      <c r="R68" t="s">
        <v>988</v>
      </c>
      <c r="S68" s="27">
        <v>0.23152173913043483</v>
      </c>
      <c r="T68" s="33">
        <v>2.4E-2</v>
      </c>
      <c r="U68" s="33">
        <v>4.0999999999999995E-2</v>
      </c>
      <c r="V68" s="33">
        <v>6.7415730337078653E-3</v>
      </c>
      <c r="W68" s="21">
        <v>70125</v>
      </c>
      <c r="X68" s="1">
        <v>0.16170634920634921</v>
      </c>
      <c r="Y68">
        <v>163</v>
      </c>
      <c r="Z68" s="1">
        <v>0.34355828220858897</v>
      </c>
      <c r="AA68" s="1">
        <v>0.1165644171779141</v>
      </c>
      <c r="AB68" s="1">
        <v>0</v>
      </c>
      <c r="AC68" s="1">
        <v>0</v>
      </c>
      <c r="AD68" s="1">
        <v>0.53987730061349692</v>
      </c>
    </row>
    <row r="69" spans="1:30" x14ac:dyDescent="0.25">
      <c r="A69" t="s">
        <v>736</v>
      </c>
      <c r="B69">
        <v>11933</v>
      </c>
      <c r="C69">
        <v>6358</v>
      </c>
      <c r="D69" s="1">
        <v>0.87511796162315192</v>
      </c>
      <c r="E69" s="1">
        <v>8.1629443221138728E-2</v>
      </c>
      <c r="F69" s="1">
        <v>0</v>
      </c>
      <c r="G69" s="1">
        <v>1.7143755898081158E-2</v>
      </c>
      <c r="H69" s="1">
        <v>0</v>
      </c>
      <c r="I69" s="1">
        <v>2.6108839257628184E-2</v>
      </c>
      <c r="J69" s="27">
        <v>0.94007549543881719</v>
      </c>
      <c r="K69" s="1">
        <v>5.9924504561182763E-2</v>
      </c>
      <c r="L69" s="28">
        <v>48.3</v>
      </c>
      <c r="M69" s="28">
        <v>45.8</v>
      </c>
      <c r="N69" s="28">
        <v>52.6</v>
      </c>
      <c r="O69" s="1">
        <v>0.90700000000000003</v>
      </c>
      <c r="P69" s="1">
        <v>0.27899999999999997</v>
      </c>
      <c r="Q69" s="1">
        <v>0.87487684729064041</v>
      </c>
      <c r="R69" t="s">
        <v>987</v>
      </c>
      <c r="S69" s="27">
        <v>0.12512315270935959</v>
      </c>
      <c r="T69" s="33">
        <v>0.107</v>
      </c>
      <c r="U69" s="33">
        <v>6.6000000000000003E-2</v>
      </c>
      <c r="V69" s="33">
        <v>0.10783952889216047</v>
      </c>
      <c r="W69" s="21">
        <v>57614</v>
      </c>
      <c r="X69" s="1">
        <v>9.5470273670965708E-2</v>
      </c>
      <c r="Y69">
        <v>607</v>
      </c>
      <c r="Z69" s="1">
        <v>0.63426688632619443</v>
      </c>
      <c r="AA69" s="1">
        <v>0.1630971993410214</v>
      </c>
      <c r="AB69" s="1">
        <v>2.4711696869851731E-2</v>
      </c>
      <c r="AC69" s="1">
        <v>0</v>
      </c>
      <c r="AD69" s="1">
        <v>0.17792421746293247</v>
      </c>
    </row>
    <row r="70" spans="1:30" x14ac:dyDescent="0.25">
      <c r="A70" t="s">
        <v>736</v>
      </c>
      <c r="B70">
        <v>11934</v>
      </c>
      <c r="C70">
        <v>7929</v>
      </c>
      <c r="D70" s="1">
        <v>0.96216420734014374</v>
      </c>
      <c r="E70" s="1">
        <v>1.1602976415689243E-2</v>
      </c>
      <c r="F70" s="1">
        <v>0</v>
      </c>
      <c r="G70" s="1">
        <v>9.3328288560978693E-3</v>
      </c>
      <c r="H70" s="1">
        <v>0</v>
      </c>
      <c r="I70" s="1">
        <v>1.6899987388069113E-2</v>
      </c>
      <c r="J70" s="27">
        <v>0.91322991550006305</v>
      </c>
      <c r="K70" s="1">
        <v>8.6770084499936936E-2</v>
      </c>
      <c r="L70" s="28">
        <v>38.299999999999997</v>
      </c>
      <c r="M70" s="28">
        <v>39.799999999999997</v>
      </c>
      <c r="N70" s="28">
        <v>36.200000000000003</v>
      </c>
      <c r="O70" s="1">
        <v>0.90099999999999991</v>
      </c>
      <c r="P70" s="1">
        <v>0.27600000000000002</v>
      </c>
      <c r="Q70" s="1">
        <v>0.87453531598513012</v>
      </c>
      <c r="R70" t="s">
        <v>988</v>
      </c>
      <c r="S70" s="27">
        <v>0.12546468401486988</v>
      </c>
      <c r="T70" s="33">
        <v>5.5E-2</v>
      </c>
      <c r="U70" s="33">
        <v>3.7999999999999999E-2</v>
      </c>
      <c r="V70" s="33">
        <v>3.7831513260530421E-2</v>
      </c>
      <c r="W70" s="21">
        <v>88265</v>
      </c>
      <c r="X70" s="1">
        <v>6.8230546096607392E-2</v>
      </c>
      <c r="Y70">
        <v>541</v>
      </c>
      <c r="Z70" s="1">
        <v>0.32162661737523107</v>
      </c>
      <c r="AA70" s="1">
        <v>5.9149722735674676E-2</v>
      </c>
      <c r="AB70" s="1">
        <v>0</v>
      </c>
      <c r="AC70" s="1">
        <v>0</v>
      </c>
      <c r="AD70" s="1">
        <v>0.61922365988909422</v>
      </c>
    </row>
    <row r="71" spans="1:30" x14ac:dyDescent="0.25">
      <c r="A71" t="s">
        <v>736</v>
      </c>
      <c r="B71">
        <v>11935</v>
      </c>
      <c r="C71">
        <v>3263</v>
      </c>
      <c r="D71" s="1">
        <v>0.9331903156604352</v>
      </c>
      <c r="E71" s="1">
        <v>4.6276432730615998E-2</v>
      </c>
      <c r="F71" s="1">
        <v>0</v>
      </c>
      <c r="G71" s="1">
        <v>1.7775053631627336E-2</v>
      </c>
      <c r="H71" s="1">
        <v>2.7581979773214833E-3</v>
      </c>
      <c r="I71" s="1">
        <v>0</v>
      </c>
      <c r="J71" s="27">
        <v>0.98406374501992033</v>
      </c>
      <c r="K71" s="1">
        <v>1.5936254980079681E-2</v>
      </c>
      <c r="L71" s="28">
        <v>51.5</v>
      </c>
      <c r="M71" s="28">
        <v>52.1</v>
      </c>
      <c r="N71" s="28">
        <v>50.7</v>
      </c>
      <c r="O71" s="1">
        <v>0.90400000000000003</v>
      </c>
      <c r="P71" s="1">
        <v>0.40399999999999997</v>
      </c>
      <c r="Q71" s="1">
        <v>0.91502853519340521</v>
      </c>
      <c r="R71" t="s">
        <v>999</v>
      </c>
      <c r="S71" s="27">
        <v>8.4971464806594788E-2</v>
      </c>
      <c r="T71" s="33">
        <v>4.7E-2</v>
      </c>
      <c r="U71" s="33">
        <v>3.4000000000000002E-2</v>
      </c>
      <c r="V71" s="33">
        <v>4.1341653666146644E-2</v>
      </c>
      <c r="W71" s="21">
        <v>87167</v>
      </c>
      <c r="X71" s="1">
        <v>8.2439472877719897E-2</v>
      </c>
      <c r="Y71">
        <v>269</v>
      </c>
      <c r="Z71" s="1">
        <v>0.81784386617100369</v>
      </c>
      <c r="AA71" s="1">
        <v>0.18215613382899629</v>
      </c>
      <c r="AB71" s="1">
        <v>0</v>
      </c>
      <c r="AC71" s="1">
        <v>0</v>
      </c>
      <c r="AD71" s="1">
        <v>0</v>
      </c>
    </row>
    <row r="72" spans="1:30" x14ac:dyDescent="0.25">
      <c r="A72" t="s">
        <v>736</v>
      </c>
      <c r="B72">
        <v>11937</v>
      </c>
      <c r="C72">
        <v>15446</v>
      </c>
      <c r="D72" s="1">
        <v>0.90728991324614783</v>
      </c>
      <c r="E72" s="1">
        <v>2.3307005049851094E-2</v>
      </c>
      <c r="F72" s="1">
        <v>1.1006085717985239E-2</v>
      </c>
      <c r="G72" s="1">
        <v>2.9004272950925804E-2</v>
      </c>
      <c r="H72" s="1">
        <v>0</v>
      </c>
      <c r="I72" s="1">
        <v>2.9392723035089992E-2</v>
      </c>
      <c r="J72" s="27">
        <v>0.76175061504596664</v>
      </c>
      <c r="K72" s="1">
        <v>0.23824938495403342</v>
      </c>
      <c r="L72" s="28">
        <v>47.2</v>
      </c>
      <c r="M72" s="28">
        <v>45.9</v>
      </c>
      <c r="N72" s="28">
        <v>47.9</v>
      </c>
      <c r="O72" s="1">
        <v>0.93500000000000005</v>
      </c>
      <c r="P72" s="1">
        <v>0.48100000000000004</v>
      </c>
      <c r="Q72" s="1">
        <v>0.71288996698335694</v>
      </c>
      <c r="R72" t="s">
        <v>988</v>
      </c>
      <c r="S72" s="27">
        <v>0.28711003301664306</v>
      </c>
      <c r="T72" s="33">
        <v>8.6999999999999994E-2</v>
      </c>
      <c r="U72" s="33">
        <v>0.08</v>
      </c>
      <c r="V72" s="33">
        <v>2.9555871661134818E-2</v>
      </c>
      <c r="W72" s="21">
        <v>80412</v>
      </c>
      <c r="X72" s="1">
        <v>0.20633173637187621</v>
      </c>
      <c r="Y72">
        <v>3187</v>
      </c>
      <c r="Z72" s="1">
        <v>0.14998431126451209</v>
      </c>
      <c r="AA72" s="1">
        <v>7.467838092249765E-2</v>
      </c>
      <c r="AB72" s="1">
        <v>0.16755569501098211</v>
      </c>
      <c r="AC72" s="1">
        <v>4.0790712268591149E-3</v>
      </c>
      <c r="AD72" s="1">
        <v>0.60370254157514902</v>
      </c>
    </row>
    <row r="73" spans="1:30" x14ac:dyDescent="0.25">
      <c r="A73" t="s">
        <v>736</v>
      </c>
      <c r="B73">
        <v>11939</v>
      </c>
      <c r="C73">
        <v>932</v>
      </c>
      <c r="D73" s="1">
        <v>0.93133047210300424</v>
      </c>
      <c r="E73" s="1">
        <v>0</v>
      </c>
      <c r="F73" s="1">
        <v>0</v>
      </c>
      <c r="G73" s="1">
        <v>3.2188841201716738E-3</v>
      </c>
      <c r="H73" s="1">
        <v>2.4678111587982832E-2</v>
      </c>
      <c r="I73" s="1">
        <v>4.07725321888412E-2</v>
      </c>
      <c r="J73" s="27">
        <v>0.93025751072961371</v>
      </c>
      <c r="K73" s="1">
        <v>6.974248927038626E-2</v>
      </c>
      <c r="L73" s="28">
        <v>59.7</v>
      </c>
      <c r="M73" s="28">
        <v>61.8</v>
      </c>
      <c r="N73" s="28">
        <v>58.4</v>
      </c>
      <c r="O73" s="1">
        <v>0.93599999999999994</v>
      </c>
      <c r="P73" s="1">
        <v>0.379</v>
      </c>
      <c r="Q73" s="1">
        <v>0.8596685082872928</v>
      </c>
      <c r="R73" t="s">
        <v>995</v>
      </c>
      <c r="S73" s="27">
        <v>0.1403314917127072</v>
      </c>
      <c r="T73" s="33">
        <v>0.16300000000000001</v>
      </c>
      <c r="U73" s="33">
        <v>1.4999999999999999E-2</v>
      </c>
      <c r="V73" s="33">
        <v>2.8888888888888888E-2</v>
      </c>
      <c r="W73" s="21">
        <v>73333</v>
      </c>
      <c r="X73" s="1">
        <v>0.14699570815450644</v>
      </c>
      <c r="Y73">
        <v>137</v>
      </c>
      <c r="Z73" s="1">
        <v>0.51824817518248179</v>
      </c>
      <c r="AA73" s="1">
        <v>0.22627737226277372</v>
      </c>
      <c r="AB73" s="1">
        <v>2.1897810218978103E-2</v>
      </c>
      <c r="AC73" s="1">
        <v>0</v>
      </c>
      <c r="AD73" s="1">
        <v>0.23357664233576642</v>
      </c>
    </row>
    <row r="74" spans="1:30" x14ac:dyDescent="0.25">
      <c r="A74" t="s">
        <v>736</v>
      </c>
      <c r="B74">
        <v>11940</v>
      </c>
      <c r="C74">
        <v>4982</v>
      </c>
      <c r="D74" s="1">
        <v>0.96487354476114007</v>
      </c>
      <c r="E74" s="1">
        <v>2.2681653954235246E-2</v>
      </c>
      <c r="F74" s="1">
        <v>1.2043356081894822E-3</v>
      </c>
      <c r="G74" s="1">
        <v>4.415897230028101E-3</v>
      </c>
      <c r="H74" s="1">
        <v>0</v>
      </c>
      <c r="I74" s="1">
        <v>6.8245684464070654E-3</v>
      </c>
      <c r="J74" s="27">
        <v>0.9377759935768768</v>
      </c>
      <c r="K74" s="1">
        <v>6.2224006423123243E-2</v>
      </c>
      <c r="L74" s="28">
        <v>44.5</v>
      </c>
      <c r="M74" s="28">
        <v>40.4</v>
      </c>
      <c r="N74" s="28">
        <v>49</v>
      </c>
      <c r="O74" s="1">
        <v>0.95900000000000007</v>
      </c>
      <c r="P74" s="1">
        <v>0.34</v>
      </c>
      <c r="Q74" s="1">
        <v>0.9124841838886546</v>
      </c>
      <c r="R74" t="s">
        <v>988</v>
      </c>
      <c r="S74" s="27">
        <v>8.7515816111345401E-2</v>
      </c>
      <c r="T74" s="33">
        <v>6.0999999999999999E-2</v>
      </c>
      <c r="U74" s="33">
        <v>6.6000000000000003E-2</v>
      </c>
      <c r="V74" s="33">
        <v>2.748414376321353E-2</v>
      </c>
      <c r="W74" s="21">
        <v>94509</v>
      </c>
      <c r="X74" s="1">
        <v>3.5929345644319551E-2</v>
      </c>
      <c r="Y74">
        <v>179</v>
      </c>
      <c r="Z74" s="1">
        <v>0.36871508379888268</v>
      </c>
      <c r="AA74" s="1">
        <v>0.28491620111731841</v>
      </c>
      <c r="AB74" s="1">
        <v>0</v>
      </c>
      <c r="AC74" s="1">
        <v>6.7039106145251395E-2</v>
      </c>
      <c r="AD74" s="1">
        <v>0.27932960893854747</v>
      </c>
    </row>
    <row r="75" spans="1:30" x14ac:dyDescent="0.25">
      <c r="A75" t="s">
        <v>736</v>
      </c>
      <c r="B75">
        <v>11941</v>
      </c>
      <c r="C75">
        <v>1929</v>
      </c>
      <c r="D75" s="1">
        <v>0.97407983411093835</v>
      </c>
      <c r="E75" s="1">
        <v>0</v>
      </c>
      <c r="F75" s="1">
        <v>0</v>
      </c>
      <c r="G75" s="1">
        <v>6.7392431311560398E-3</v>
      </c>
      <c r="H75" s="1">
        <v>0</v>
      </c>
      <c r="I75" s="1">
        <v>1.9180922757905651E-2</v>
      </c>
      <c r="J75" s="27">
        <v>0.85588387765681695</v>
      </c>
      <c r="K75" s="1">
        <v>0.144116122343183</v>
      </c>
      <c r="L75" s="28">
        <v>46.7</v>
      </c>
      <c r="M75" s="28">
        <v>45.3</v>
      </c>
      <c r="N75" s="28">
        <v>49.6</v>
      </c>
      <c r="O75" s="1">
        <v>0.92400000000000004</v>
      </c>
      <c r="P75" s="1">
        <v>0.36299999999999999</v>
      </c>
      <c r="Q75" s="1">
        <v>0.85504885993485347</v>
      </c>
      <c r="R75" t="s">
        <v>988</v>
      </c>
      <c r="S75" s="27">
        <v>0.14495114006514653</v>
      </c>
      <c r="T75" s="33">
        <v>5.7999999999999996E-2</v>
      </c>
      <c r="U75" s="33">
        <v>0.115</v>
      </c>
      <c r="V75" s="33">
        <v>2.4869109947643978E-2</v>
      </c>
      <c r="W75" s="21">
        <v>83500</v>
      </c>
      <c r="X75" s="1">
        <v>9.9015033696215657E-2</v>
      </c>
      <c r="Y75">
        <v>191</v>
      </c>
      <c r="Z75" s="1">
        <v>0.27748691099476441</v>
      </c>
      <c r="AA75" s="1">
        <v>6.8062827225130892E-2</v>
      </c>
      <c r="AB75" s="1">
        <v>0</v>
      </c>
      <c r="AC75" s="1">
        <v>0</v>
      </c>
      <c r="AD75" s="1">
        <v>0.65445026178010468</v>
      </c>
    </row>
    <row r="76" spans="1:30" x14ac:dyDescent="0.25">
      <c r="A76" t="s">
        <v>736</v>
      </c>
      <c r="B76">
        <v>11942</v>
      </c>
      <c r="C76">
        <v>4092</v>
      </c>
      <c r="D76" s="1">
        <v>0.94550342130987297</v>
      </c>
      <c r="E76" s="1">
        <v>1.9550342130987292E-3</v>
      </c>
      <c r="F76" s="1">
        <v>5.131964809384164E-3</v>
      </c>
      <c r="G76" s="1">
        <v>2.6881720430107529E-3</v>
      </c>
      <c r="H76" s="1">
        <v>0</v>
      </c>
      <c r="I76" s="1">
        <v>4.4721407624633433E-2</v>
      </c>
      <c r="J76" s="27">
        <v>0.95478983382209193</v>
      </c>
      <c r="K76" s="1">
        <v>4.5210166177908115E-2</v>
      </c>
      <c r="L76" s="28">
        <v>46.4</v>
      </c>
      <c r="M76" s="28">
        <v>47.5</v>
      </c>
      <c r="N76" s="28">
        <v>45.1</v>
      </c>
      <c r="O76" s="1">
        <v>0.96</v>
      </c>
      <c r="P76" s="1">
        <v>0.41</v>
      </c>
      <c r="Q76" s="1">
        <v>0.92630241423125792</v>
      </c>
      <c r="R76" t="s">
        <v>988</v>
      </c>
      <c r="S76" s="27">
        <v>7.369758576874208E-2</v>
      </c>
      <c r="T76" s="33">
        <v>0.04</v>
      </c>
      <c r="U76" s="33">
        <v>3.3000000000000002E-2</v>
      </c>
      <c r="V76" s="33">
        <v>8.7664370695053218E-3</v>
      </c>
      <c r="W76" s="21">
        <v>89969</v>
      </c>
      <c r="X76" s="1">
        <v>5.6695992179863146E-2</v>
      </c>
      <c r="Y76">
        <v>232</v>
      </c>
      <c r="Z76" s="1">
        <v>0.56896551724137934</v>
      </c>
      <c r="AA76" s="1">
        <v>6.8965517241379309E-2</v>
      </c>
      <c r="AB76" s="1">
        <v>3.017241379310345E-2</v>
      </c>
      <c r="AC76" s="1">
        <v>0</v>
      </c>
      <c r="AD76" s="1">
        <v>0.33189655172413796</v>
      </c>
    </row>
    <row r="77" spans="1:30" x14ac:dyDescent="0.25">
      <c r="A77" t="s">
        <v>736</v>
      </c>
      <c r="B77">
        <v>11944</v>
      </c>
      <c r="C77">
        <v>4338</v>
      </c>
      <c r="D77" s="1">
        <v>0.85408022130013828</v>
      </c>
      <c r="E77" s="1">
        <v>6.3393268787459656E-2</v>
      </c>
      <c r="F77" s="1">
        <v>0</v>
      </c>
      <c r="G77" s="1">
        <v>2.3052097740894421E-4</v>
      </c>
      <c r="H77" s="1">
        <v>0</v>
      </c>
      <c r="I77" s="1">
        <v>8.2295988934993083E-2</v>
      </c>
      <c r="J77" s="27">
        <v>0.80359612724757956</v>
      </c>
      <c r="K77" s="1">
        <v>0.19640387275242047</v>
      </c>
      <c r="L77" s="28">
        <v>48.7</v>
      </c>
      <c r="M77" s="28">
        <v>45.9</v>
      </c>
      <c r="N77" s="28">
        <v>54.1</v>
      </c>
      <c r="O77" s="1">
        <v>0.84799999999999998</v>
      </c>
      <c r="P77" s="1">
        <v>0.33399999999999996</v>
      </c>
      <c r="Q77" s="1">
        <v>0.77146401985111668</v>
      </c>
      <c r="R77" t="s">
        <v>988</v>
      </c>
      <c r="S77" s="27">
        <v>0.22853598014888332</v>
      </c>
      <c r="T77" s="33">
        <v>6.3E-2</v>
      </c>
      <c r="U77" s="33">
        <v>0.155</v>
      </c>
      <c r="V77" s="33">
        <v>9.0761750405186387E-2</v>
      </c>
      <c r="W77" s="21">
        <v>56250</v>
      </c>
      <c r="X77" s="1">
        <v>0.17496542185338865</v>
      </c>
      <c r="Y77">
        <v>759</v>
      </c>
      <c r="Z77" s="1">
        <v>0.16864295125164691</v>
      </c>
      <c r="AA77" s="1">
        <v>7.378129117259552E-2</v>
      </c>
      <c r="AB77" s="1">
        <v>0</v>
      </c>
      <c r="AC77" s="1">
        <v>0</v>
      </c>
      <c r="AD77" s="1">
        <v>0.75757575757575757</v>
      </c>
    </row>
    <row r="78" spans="1:30" x14ac:dyDescent="0.25">
      <c r="A78" t="s">
        <v>736</v>
      </c>
      <c r="B78">
        <v>11946</v>
      </c>
      <c r="C78">
        <v>13312</v>
      </c>
      <c r="D78" s="1">
        <v>0.93547175480769229</v>
      </c>
      <c r="E78" s="1">
        <v>1.3671875E-2</v>
      </c>
      <c r="F78" s="1">
        <v>0</v>
      </c>
      <c r="G78" s="1">
        <v>8.263221153846154E-3</v>
      </c>
      <c r="H78" s="1">
        <v>0</v>
      </c>
      <c r="I78" s="1">
        <v>4.2593149038461536E-2</v>
      </c>
      <c r="J78" s="27">
        <v>0.71356670673076927</v>
      </c>
      <c r="K78" s="1">
        <v>0.28643329326923078</v>
      </c>
      <c r="L78" s="28">
        <v>40.6</v>
      </c>
      <c r="M78" s="28">
        <v>38</v>
      </c>
      <c r="N78" s="28">
        <v>43.7</v>
      </c>
      <c r="O78" s="1">
        <v>0.89200000000000002</v>
      </c>
      <c r="P78" s="1">
        <v>0.32799999999999996</v>
      </c>
      <c r="Q78" s="1">
        <v>0.67511972992070346</v>
      </c>
      <c r="R78" t="s">
        <v>988</v>
      </c>
      <c r="S78" s="27">
        <v>0.32488027007929654</v>
      </c>
      <c r="T78" s="33">
        <v>5.7000000000000002E-2</v>
      </c>
      <c r="U78" s="33">
        <v>0.06</v>
      </c>
      <c r="V78" s="33">
        <v>3.4735260983852795E-2</v>
      </c>
      <c r="W78" s="21">
        <v>72412</v>
      </c>
      <c r="X78" s="1">
        <v>0.23805588942307693</v>
      </c>
      <c r="Y78">
        <v>3169</v>
      </c>
      <c r="Z78" s="1">
        <v>0.13663616282739036</v>
      </c>
      <c r="AA78" s="1">
        <v>5.1751341117071629E-2</v>
      </c>
      <c r="AB78" s="1">
        <v>2.0511202272010098E-2</v>
      </c>
      <c r="AC78" s="1">
        <v>0</v>
      </c>
      <c r="AD78" s="1">
        <v>0.79110129378352789</v>
      </c>
    </row>
    <row r="79" spans="1:30" x14ac:dyDescent="0.25">
      <c r="A79" t="s">
        <v>736</v>
      </c>
      <c r="B79">
        <v>11947</v>
      </c>
      <c r="C79">
        <v>138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7">
        <v>1</v>
      </c>
      <c r="K79" s="1">
        <v>0</v>
      </c>
      <c r="L79" s="28">
        <v>60.6</v>
      </c>
      <c r="M79" s="28">
        <v>47.6</v>
      </c>
      <c r="N79" s="28">
        <v>63</v>
      </c>
      <c r="O79" s="1">
        <v>1</v>
      </c>
      <c r="P79" s="1">
        <v>0.39600000000000002</v>
      </c>
      <c r="Q79" s="1">
        <v>1</v>
      </c>
      <c r="R79" t="s">
        <v>988</v>
      </c>
      <c r="S79" s="27">
        <v>0</v>
      </c>
      <c r="T79" s="33">
        <v>0</v>
      </c>
      <c r="U79" s="33">
        <v>0</v>
      </c>
      <c r="V79" s="33">
        <v>0</v>
      </c>
      <c r="W79" s="21">
        <v>26913</v>
      </c>
      <c r="X79" s="1">
        <v>0</v>
      </c>
      <c r="Y79">
        <v>0</v>
      </c>
      <c r="Z79" s="1" t="e">
        <v>#DIV/0!</v>
      </c>
      <c r="AA79" s="1" t="e">
        <v>#DIV/0!</v>
      </c>
      <c r="AB79" s="1" t="e">
        <v>#DIV/0!</v>
      </c>
      <c r="AC79" s="1" t="e">
        <v>#DIV/0!</v>
      </c>
      <c r="AD79" s="1" t="e">
        <v>#DIV/0!</v>
      </c>
    </row>
    <row r="80" spans="1:30" x14ac:dyDescent="0.25">
      <c r="A80" t="s">
        <v>736</v>
      </c>
      <c r="B80">
        <v>11948</v>
      </c>
      <c r="C80">
        <v>1315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27">
        <v>0.97718631178707227</v>
      </c>
      <c r="K80" s="1">
        <v>2.2813688212927757E-2</v>
      </c>
      <c r="L80" s="28">
        <v>48.1</v>
      </c>
      <c r="M80" s="28">
        <v>43.6</v>
      </c>
      <c r="N80" s="28">
        <v>49.1</v>
      </c>
      <c r="O80" s="1">
        <v>1</v>
      </c>
      <c r="P80" s="1">
        <v>0.55600000000000005</v>
      </c>
      <c r="Q80" s="1">
        <v>0.7749049429657795</v>
      </c>
      <c r="R80" t="s">
        <v>998</v>
      </c>
      <c r="S80" s="27">
        <v>0.2250950570342205</v>
      </c>
      <c r="T80" s="33">
        <v>3.2000000000000001E-2</v>
      </c>
      <c r="U80" s="33">
        <v>2.3E-2</v>
      </c>
      <c r="V80" s="33">
        <v>0.11914893617021277</v>
      </c>
      <c r="W80" s="21">
        <v>113478</v>
      </c>
      <c r="X80" s="1">
        <v>0</v>
      </c>
      <c r="Y80">
        <v>0</v>
      </c>
      <c r="Z80" s="1" t="e">
        <v>#DIV/0!</v>
      </c>
      <c r="AA80" s="1" t="e">
        <v>#DIV/0!</v>
      </c>
      <c r="AB80" s="1" t="e">
        <v>#DIV/0!</v>
      </c>
      <c r="AC80" s="1" t="e">
        <v>#DIV/0!</v>
      </c>
      <c r="AD80" s="1" t="e">
        <v>#DIV/0!</v>
      </c>
    </row>
    <row r="81" spans="1:30" x14ac:dyDescent="0.25">
      <c r="A81" t="s">
        <v>736</v>
      </c>
      <c r="B81">
        <v>11949</v>
      </c>
      <c r="C81">
        <v>14340</v>
      </c>
      <c r="D81" s="1">
        <v>0.95920502092050208</v>
      </c>
      <c r="E81" s="1">
        <v>1.492329149232915E-2</v>
      </c>
      <c r="F81" s="1">
        <v>0</v>
      </c>
      <c r="G81" s="1">
        <v>5.2301255230125521E-3</v>
      </c>
      <c r="H81" s="1">
        <v>0</v>
      </c>
      <c r="I81" s="1">
        <v>2.0641562064156207E-2</v>
      </c>
      <c r="J81" s="27">
        <v>0.95550906555090653</v>
      </c>
      <c r="K81" s="1">
        <v>4.4490934449093446E-2</v>
      </c>
      <c r="L81" s="28">
        <v>39.1</v>
      </c>
      <c r="M81" s="28">
        <v>36.299999999999997</v>
      </c>
      <c r="N81" s="28">
        <v>40.6</v>
      </c>
      <c r="O81" s="1">
        <v>0.94900000000000007</v>
      </c>
      <c r="P81" s="1">
        <v>0.36799999999999999</v>
      </c>
      <c r="Q81" s="1">
        <v>0.94492044063647496</v>
      </c>
      <c r="R81" t="s">
        <v>1000</v>
      </c>
      <c r="S81" s="27">
        <v>5.5079559363525044E-2</v>
      </c>
      <c r="T81" s="33">
        <v>5.9000000000000004E-2</v>
      </c>
      <c r="U81" s="33">
        <v>3.9E-2</v>
      </c>
      <c r="V81" s="33">
        <v>2.0586400499064253E-2</v>
      </c>
      <c r="W81" s="21">
        <v>108814</v>
      </c>
      <c r="X81" s="1">
        <v>4.1422594142259413E-2</v>
      </c>
      <c r="Y81">
        <v>594</v>
      </c>
      <c r="Z81" s="1">
        <v>0.46296296296296297</v>
      </c>
      <c r="AA81" s="1">
        <v>0.38552188552188554</v>
      </c>
      <c r="AB81" s="1">
        <v>0</v>
      </c>
      <c r="AC81" s="1">
        <v>0</v>
      </c>
      <c r="AD81" s="1">
        <v>0.15151515151515152</v>
      </c>
    </row>
    <row r="82" spans="1:30" x14ac:dyDescent="0.25">
      <c r="A82" t="s">
        <v>736</v>
      </c>
      <c r="B82">
        <v>11950</v>
      </c>
      <c r="C82">
        <v>16969</v>
      </c>
      <c r="D82" s="1">
        <v>0.79427190759620481</v>
      </c>
      <c r="E82" s="1">
        <v>8.0912251753197009E-2</v>
      </c>
      <c r="F82" s="1">
        <v>1.9977606223112735E-2</v>
      </c>
      <c r="G82" s="1">
        <v>3.9542695503565324E-2</v>
      </c>
      <c r="H82" s="1">
        <v>0</v>
      </c>
      <c r="I82" s="1">
        <v>6.5295538923920093E-2</v>
      </c>
      <c r="J82" s="27">
        <v>0.79492014850609938</v>
      </c>
      <c r="K82" s="1">
        <v>0.20507985149390065</v>
      </c>
      <c r="L82" s="28">
        <v>34.299999999999997</v>
      </c>
      <c r="M82" s="28">
        <v>34.200000000000003</v>
      </c>
      <c r="N82" s="28">
        <v>34.6</v>
      </c>
      <c r="O82" s="1">
        <v>0.85099999999999998</v>
      </c>
      <c r="P82" s="1">
        <v>0.14000000000000001</v>
      </c>
      <c r="Q82" s="1">
        <v>0.79720900729464006</v>
      </c>
      <c r="R82" t="s">
        <v>988</v>
      </c>
      <c r="S82" s="27">
        <v>0.20279099270535994</v>
      </c>
      <c r="T82" s="33">
        <v>6.4000000000000001E-2</v>
      </c>
      <c r="U82" s="33">
        <v>0.13200000000000001</v>
      </c>
      <c r="V82" s="33">
        <v>0.11068186208228704</v>
      </c>
      <c r="W82" s="21">
        <v>67441</v>
      </c>
      <c r="X82" s="1">
        <v>0.12033708527314514</v>
      </c>
      <c r="Y82">
        <v>2042</v>
      </c>
      <c r="Z82" s="1">
        <v>0.22037218413320275</v>
      </c>
      <c r="AA82" s="1">
        <v>0.32027424094025464</v>
      </c>
      <c r="AB82" s="1">
        <v>1.4691478942213516E-2</v>
      </c>
      <c r="AC82" s="1">
        <v>9.7943192948090115E-3</v>
      </c>
      <c r="AD82" s="1">
        <v>0.43486777668952009</v>
      </c>
    </row>
    <row r="83" spans="1:30" x14ac:dyDescent="0.25">
      <c r="A83" t="s">
        <v>736</v>
      </c>
      <c r="B83">
        <v>11951</v>
      </c>
      <c r="C83">
        <v>13401</v>
      </c>
      <c r="D83" s="1">
        <v>0.82225207074098949</v>
      </c>
      <c r="E83" s="1">
        <v>0.1225281695395866</v>
      </c>
      <c r="F83" s="1">
        <v>0</v>
      </c>
      <c r="G83" s="1">
        <v>1.1864786209984329E-2</v>
      </c>
      <c r="H83" s="1">
        <v>0</v>
      </c>
      <c r="I83" s="1">
        <v>4.3354973509439593E-2</v>
      </c>
      <c r="J83" s="27">
        <v>0.83105738377733007</v>
      </c>
      <c r="K83" s="1">
        <v>0.16894261622266996</v>
      </c>
      <c r="L83" s="28">
        <v>35.200000000000003</v>
      </c>
      <c r="M83" s="28">
        <v>31.6</v>
      </c>
      <c r="N83" s="28">
        <v>38.5</v>
      </c>
      <c r="O83" s="1">
        <v>0.86699999999999999</v>
      </c>
      <c r="P83" s="1">
        <v>0.14199999999999999</v>
      </c>
      <c r="Q83" s="1">
        <v>0.88797350779420081</v>
      </c>
      <c r="R83" t="s">
        <v>988</v>
      </c>
      <c r="S83" s="27">
        <v>0.11202649220579919</v>
      </c>
      <c r="T83" s="33">
        <v>0.10800000000000001</v>
      </c>
      <c r="U83" s="33">
        <v>0.17499999999999999</v>
      </c>
      <c r="V83" s="33">
        <v>0.17803030303030304</v>
      </c>
      <c r="W83" s="21">
        <v>62961</v>
      </c>
      <c r="X83" s="1">
        <v>5.402581896873368E-2</v>
      </c>
      <c r="Y83">
        <v>724</v>
      </c>
      <c r="Z83" s="1">
        <v>0.27624309392265195</v>
      </c>
      <c r="AA83" s="1">
        <v>0.15607734806629833</v>
      </c>
      <c r="AB83" s="1">
        <v>0</v>
      </c>
      <c r="AC83" s="1">
        <v>0</v>
      </c>
      <c r="AD83" s="1">
        <v>0.56767955801104975</v>
      </c>
    </row>
    <row r="84" spans="1:30" x14ac:dyDescent="0.25">
      <c r="A84" t="s">
        <v>736</v>
      </c>
      <c r="B84">
        <v>11952</v>
      </c>
      <c r="C84">
        <v>4518</v>
      </c>
      <c r="D84" s="1">
        <v>0.94068171757414787</v>
      </c>
      <c r="E84" s="1">
        <v>1.7485613103142984E-2</v>
      </c>
      <c r="F84" s="1">
        <v>2.5453740593182825E-2</v>
      </c>
      <c r="G84" s="1">
        <v>7.5254537405931828E-3</v>
      </c>
      <c r="H84" s="1">
        <v>0</v>
      </c>
      <c r="I84" s="1">
        <v>8.8534749889331559E-3</v>
      </c>
      <c r="J84" s="27">
        <v>0.96967684816290389</v>
      </c>
      <c r="K84" s="1">
        <v>3.0323151837096059E-2</v>
      </c>
      <c r="L84" s="28">
        <v>49.5</v>
      </c>
      <c r="M84" s="28">
        <v>49.5</v>
      </c>
      <c r="N84" s="28">
        <v>49.5</v>
      </c>
      <c r="O84" s="1">
        <v>0.94499999999999995</v>
      </c>
      <c r="P84" s="1">
        <v>0.41899999999999998</v>
      </c>
      <c r="Q84" s="1">
        <v>0.89862298195631529</v>
      </c>
      <c r="R84" t="s">
        <v>995</v>
      </c>
      <c r="S84" s="27">
        <v>0.10137701804368471</v>
      </c>
      <c r="T84" s="33">
        <v>0.09</v>
      </c>
      <c r="U84" s="33">
        <v>3.7999999999999999E-2</v>
      </c>
      <c r="V84" s="33">
        <v>5.0739957716701901E-2</v>
      </c>
      <c r="W84" s="21">
        <v>83700</v>
      </c>
      <c r="X84" s="1">
        <v>5.5998229305002215E-2</v>
      </c>
      <c r="Y84">
        <v>253</v>
      </c>
      <c r="Z84" s="1">
        <v>0.41106719367588934</v>
      </c>
      <c r="AA84" s="1">
        <v>0.30039525691699603</v>
      </c>
      <c r="AB84" s="1">
        <v>7.5098814229249009E-2</v>
      </c>
      <c r="AC84" s="1">
        <v>0</v>
      </c>
      <c r="AD84" s="1">
        <v>0.2134387351778656</v>
      </c>
    </row>
    <row r="85" spans="1:30" x14ac:dyDescent="0.25">
      <c r="A85" t="s">
        <v>736</v>
      </c>
      <c r="B85">
        <v>11953</v>
      </c>
      <c r="C85">
        <v>12688</v>
      </c>
      <c r="D85" s="1">
        <v>0.76261034047919296</v>
      </c>
      <c r="E85" s="1">
        <v>0.16905737704918034</v>
      </c>
      <c r="F85" s="1">
        <v>0</v>
      </c>
      <c r="G85" s="1">
        <v>3.9092055485498108E-2</v>
      </c>
      <c r="H85" s="1">
        <v>0</v>
      </c>
      <c r="I85" s="1">
        <v>2.9240226986128624E-2</v>
      </c>
      <c r="J85" s="27">
        <v>0.9061317780580076</v>
      </c>
      <c r="K85" s="1">
        <v>9.386822194199243E-2</v>
      </c>
      <c r="L85" s="28">
        <v>42.3</v>
      </c>
      <c r="M85" s="28">
        <v>40.1</v>
      </c>
      <c r="N85" s="28">
        <v>45.1</v>
      </c>
      <c r="O85" s="1">
        <v>0.93</v>
      </c>
      <c r="P85" s="1">
        <v>0.28000000000000003</v>
      </c>
      <c r="Q85" s="1">
        <v>0.86710768715458042</v>
      </c>
      <c r="R85" t="s">
        <v>988</v>
      </c>
      <c r="S85" s="27">
        <v>0.13289231284541958</v>
      </c>
      <c r="T85" s="33">
        <v>8.5999999999999993E-2</v>
      </c>
      <c r="U85" s="33">
        <v>9.6999999999999989E-2</v>
      </c>
      <c r="V85" s="33">
        <v>8.5126825518831661E-2</v>
      </c>
      <c r="W85" s="21">
        <v>69198</v>
      </c>
      <c r="X85" s="1">
        <v>0.11238965952080707</v>
      </c>
      <c r="Y85">
        <v>1426</v>
      </c>
      <c r="Z85" s="1">
        <v>0.38218793828892006</v>
      </c>
      <c r="AA85" s="1">
        <v>0.182328190743338</v>
      </c>
      <c r="AB85" s="1">
        <v>3.7166900420757362E-2</v>
      </c>
      <c r="AC85" s="1">
        <v>0</v>
      </c>
      <c r="AD85" s="1">
        <v>0.39831697054698456</v>
      </c>
    </row>
    <row r="86" spans="1:30" x14ac:dyDescent="0.25">
      <c r="A86" t="s">
        <v>736</v>
      </c>
      <c r="B86">
        <v>11954</v>
      </c>
      <c r="C86">
        <v>3471</v>
      </c>
      <c r="D86" s="1">
        <v>0.93431287813310282</v>
      </c>
      <c r="E86" s="1">
        <v>3.5148372227023911E-2</v>
      </c>
      <c r="F86" s="1">
        <v>4.3215211754537601E-3</v>
      </c>
      <c r="G86" s="1">
        <v>2.4200518582541054E-2</v>
      </c>
      <c r="H86" s="1">
        <v>0</v>
      </c>
      <c r="I86" s="1">
        <v>2.0167098818784212E-3</v>
      </c>
      <c r="J86" s="27">
        <v>0.94093921060213193</v>
      </c>
      <c r="K86" s="1">
        <v>5.9060789397868046E-2</v>
      </c>
      <c r="L86" s="28">
        <v>54.1</v>
      </c>
      <c r="M86" s="28">
        <v>51.8</v>
      </c>
      <c r="N86" s="28">
        <v>55.5</v>
      </c>
      <c r="O86" s="1">
        <v>0.94700000000000006</v>
      </c>
      <c r="P86" s="1">
        <v>0.38299999999999995</v>
      </c>
      <c r="Q86" s="1">
        <v>0.85341542069774257</v>
      </c>
      <c r="R86" t="s">
        <v>988</v>
      </c>
      <c r="S86" s="27">
        <v>0.14658457930225743</v>
      </c>
      <c r="T86" s="33">
        <v>0.04</v>
      </c>
      <c r="U86" s="33">
        <v>0.10400000000000001</v>
      </c>
      <c r="V86" s="33">
        <v>2.9850746268656716E-2</v>
      </c>
      <c r="W86" s="21">
        <v>73000</v>
      </c>
      <c r="X86" s="1">
        <v>0.12129069432440219</v>
      </c>
      <c r="Y86">
        <v>421</v>
      </c>
      <c r="Z86" s="1">
        <v>0.48693586698337293</v>
      </c>
      <c r="AA86" s="1">
        <v>0.11163895486935867</v>
      </c>
      <c r="AB86" s="1">
        <v>0</v>
      </c>
      <c r="AC86" s="1">
        <v>6.413301662707839E-2</v>
      </c>
      <c r="AD86" s="1">
        <v>0.33729216152019004</v>
      </c>
    </row>
    <row r="87" spans="1:30" x14ac:dyDescent="0.25">
      <c r="A87" t="s">
        <v>736</v>
      </c>
      <c r="B87">
        <v>11955</v>
      </c>
      <c r="C87">
        <v>2780</v>
      </c>
      <c r="D87" s="1">
        <v>0.84352517985611508</v>
      </c>
      <c r="E87" s="1">
        <v>6.8705035971223016E-2</v>
      </c>
      <c r="F87" s="1">
        <v>0</v>
      </c>
      <c r="G87" s="1">
        <v>5.971223021582734E-2</v>
      </c>
      <c r="H87" s="1">
        <v>0</v>
      </c>
      <c r="I87" s="1">
        <v>2.8057553956834531E-2</v>
      </c>
      <c r="J87" s="27">
        <v>0.96474820143884887</v>
      </c>
      <c r="K87" s="1">
        <v>3.5251798561151078E-2</v>
      </c>
      <c r="L87" s="28">
        <v>48.5</v>
      </c>
      <c r="M87" s="28">
        <v>48.6</v>
      </c>
      <c r="N87" s="28">
        <v>48.4</v>
      </c>
      <c r="O87" s="1">
        <v>0.88200000000000001</v>
      </c>
      <c r="P87" s="1">
        <v>0.32100000000000001</v>
      </c>
      <c r="Q87" s="1">
        <v>0.81679389312977102</v>
      </c>
      <c r="R87" t="s">
        <v>994</v>
      </c>
      <c r="S87" s="27">
        <v>0.18320610687022898</v>
      </c>
      <c r="T87" s="33">
        <v>6.8000000000000005E-2</v>
      </c>
      <c r="U87" s="33">
        <v>6.8000000000000005E-2</v>
      </c>
      <c r="V87" s="33">
        <v>3.5430224150397684E-2</v>
      </c>
      <c r="W87" s="21">
        <v>65972</v>
      </c>
      <c r="X87" s="1">
        <v>9.3525179856115109E-2</v>
      </c>
      <c r="Y87">
        <v>260</v>
      </c>
      <c r="Z87" s="1">
        <v>0.32307692307692309</v>
      </c>
      <c r="AA87" s="1">
        <v>0.43076923076923079</v>
      </c>
      <c r="AB87" s="1">
        <v>0</v>
      </c>
      <c r="AC87" s="1">
        <v>0</v>
      </c>
      <c r="AD87" s="1">
        <v>0.24615384615384617</v>
      </c>
    </row>
    <row r="88" spans="1:30" x14ac:dyDescent="0.25">
      <c r="A88" t="s">
        <v>736</v>
      </c>
      <c r="B88">
        <v>11956</v>
      </c>
      <c r="C88">
        <v>298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27">
        <v>0.91275167785234901</v>
      </c>
      <c r="K88" s="1">
        <v>8.7248322147651006E-2</v>
      </c>
      <c r="L88" s="28">
        <v>62.1</v>
      </c>
      <c r="M88" s="28">
        <v>58.2</v>
      </c>
      <c r="N88" s="28">
        <v>64.2</v>
      </c>
      <c r="O88" s="1">
        <v>0.83299999999999996</v>
      </c>
      <c r="P88" s="1">
        <v>0.48899999999999999</v>
      </c>
      <c r="Q88" s="1">
        <v>0.8523489932885906</v>
      </c>
      <c r="R88" t="s">
        <v>988</v>
      </c>
      <c r="S88" s="27">
        <v>0.1476510067114094</v>
      </c>
      <c r="T88" s="33">
        <v>0.10400000000000001</v>
      </c>
      <c r="U88" s="33">
        <v>9.0999999999999998E-2</v>
      </c>
      <c r="V88" s="33">
        <v>0</v>
      </c>
      <c r="W88" s="21">
        <v>69250</v>
      </c>
      <c r="X88" s="1">
        <v>0.20134228187919462</v>
      </c>
      <c r="Y88">
        <v>60</v>
      </c>
      <c r="Z88" s="1">
        <v>0.56666666666666665</v>
      </c>
      <c r="AA88" s="1">
        <v>0</v>
      </c>
      <c r="AB88" s="1">
        <v>0</v>
      </c>
      <c r="AC88" s="1">
        <v>0</v>
      </c>
      <c r="AD88" s="1">
        <v>0.43333333333333335</v>
      </c>
    </row>
    <row r="89" spans="1:30" x14ac:dyDescent="0.25">
      <c r="A89" t="s">
        <v>736</v>
      </c>
      <c r="B89">
        <v>11957</v>
      </c>
      <c r="C89">
        <v>713</v>
      </c>
      <c r="D89" s="1">
        <v>0.99579242636746146</v>
      </c>
      <c r="E89" s="1">
        <v>2.8050490883590462E-3</v>
      </c>
      <c r="F89" s="1">
        <v>0</v>
      </c>
      <c r="G89" s="1">
        <v>1.4025245441795231E-3</v>
      </c>
      <c r="H89" s="1">
        <v>0</v>
      </c>
      <c r="I89" s="1">
        <v>0</v>
      </c>
      <c r="J89" s="27">
        <v>0.97896213183730718</v>
      </c>
      <c r="K89" s="1">
        <v>2.1037868162692847E-2</v>
      </c>
      <c r="L89" s="28">
        <v>61.7</v>
      </c>
      <c r="M89" s="28">
        <v>64.3</v>
      </c>
      <c r="N89" s="28">
        <v>60.6</v>
      </c>
      <c r="O89" s="1">
        <v>0.96299999999999997</v>
      </c>
      <c r="P89" s="1">
        <v>0.47299999999999998</v>
      </c>
      <c r="Q89" s="1">
        <v>0.93935119887165019</v>
      </c>
      <c r="R89" t="s">
        <v>988</v>
      </c>
      <c r="S89" s="27">
        <v>6.0648801128349805E-2</v>
      </c>
      <c r="T89" s="33">
        <v>4.9000000000000002E-2</v>
      </c>
      <c r="U89" s="33">
        <v>1.8000000000000002E-2</v>
      </c>
      <c r="V89" s="33">
        <v>1.9498607242339833E-2</v>
      </c>
      <c r="W89" s="21">
        <v>77578</v>
      </c>
      <c r="X89" s="1">
        <v>2.8050490883590462E-2</v>
      </c>
      <c r="Y89">
        <v>20</v>
      </c>
      <c r="Z89" s="1">
        <v>0.8</v>
      </c>
      <c r="AA89" s="1">
        <v>0.2</v>
      </c>
      <c r="AB89" s="1">
        <v>0</v>
      </c>
      <c r="AC89" s="1">
        <v>0</v>
      </c>
      <c r="AD89" s="1">
        <v>0</v>
      </c>
    </row>
    <row r="90" spans="1:30" x14ac:dyDescent="0.25">
      <c r="A90" t="s">
        <v>736</v>
      </c>
      <c r="B90">
        <v>11958</v>
      </c>
      <c r="C90">
        <v>366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27">
        <v>1</v>
      </c>
      <c r="K90" s="1">
        <v>0</v>
      </c>
      <c r="L90" s="28">
        <v>62</v>
      </c>
      <c r="M90" s="28">
        <v>62.4</v>
      </c>
      <c r="N90" s="28">
        <v>61.4</v>
      </c>
      <c r="O90" s="1">
        <v>0.80599999999999994</v>
      </c>
      <c r="P90" s="1">
        <v>0.58299999999999996</v>
      </c>
      <c r="Q90" s="1">
        <v>0.8735955056179775</v>
      </c>
      <c r="R90" t="s">
        <v>995</v>
      </c>
      <c r="S90" s="27">
        <v>0.1264044943820225</v>
      </c>
      <c r="T90" s="33">
        <v>6.7000000000000004E-2</v>
      </c>
      <c r="U90" s="33">
        <v>0</v>
      </c>
      <c r="V90" s="33">
        <v>4.8309178743961352E-2</v>
      </c>
      <c r="W90" s="21">
        <v>69375</v>
      </c>
      <c r="X90" s="1">
        <v>0.17486338797814208</v>
      </c>
      <c r="Y90">
        <v>64</v>
      </c>
      <c r="Z90" s="1">
        <v>0.609375</v>
      </c>
      <c r="AA90" s="1">
        <v>0.390625</v>
      </c>
      <c r="AB90" s="1">
        <v>0</v>
      </c>
      <c r="AC90" s="1">
        <v>0</v>
      </c>
      <c r="AD90" s="1">
        <v>0</v>
      </c>
    </row>
    <row r="91" spans="1:30" x14ac:dyDescent="0.25">
      <c r="A91" t="s">
        <v>736</v>
      </c>
      <c r="B91">
        <v>11959</v>
      </c>
      <c r="C91">
        <v>877</v>
      </c>
      <c r="D91" s="1">
        <v>0.89737742303306722</v>
      </c>
      <c r="E91" s="1">
        <v>6.0433295324971492E-2</v>
      </c>
      <c r="F91" s="1">
        <v>1.3683010262257697E-2</v>
      </c>
      <c r="G91" s="1">
        <v>1.3683010262257697E-2</v>
      </c>
      <c r="H91" s="1">
        <v>0</v>
      </c>
      <c r="I91" s="1">
        <v>1.4823261117445839E-2</v>
      </c>
      <c r="J91" s="27">
        <v>0.98403648802736599</v>
      </c>
      <c r="K91" s="1">
        <v>1.596351197263398E-2</v>
      </c>
      <c r="L91" s="28">
        <v>58.1</v>
      </c>
      <c r="M91" s="28">
        <v>57.4</v>
      </c>
      <c r="N91" s="28">
        <v>58.8</v>
      </c>
      <c r="O91" s="1">
        <v>0.98099999999999998</v>
      </c>
      <c r="P91" s="1">
        <v>0.58599999999999997</v>
      </c>
      <c r="Q91" s="1">
        <v>0.94226327944572752</v>
      </c>
      <c r="R91" t="s">
        <v>988</v>
      </c>
      <c r="S91" s="27">
        <v>5.773672055427248E-2</v>
      </c>
      <c r="T91" s="33">
        <v>2.1000000000000001E-2</v>
      </c>
      <c r="U91" s="33">
        <v>0.03</v>
      </c>
      <c r="V91" s="33">
        <v>1.7587939698492462E-2</v>
      </c>
      <c r="W91" s="21">
        <v>87167</v>
      </c>
      <c r="X91" s="1">
        <v>3.4207525655644243E-2</v>
      </c>
      <c r="Y91">
        <v>30</v>
      </c>
      <c r="Z91" s="1">
        <v>0.6</v>
      </c>
      <c r="AA91" s="1">
        <v>0.4</v>
      </c>
      <c r="AB91" s="1">
        <v>0</v>
      </c>
      <c r="AC91" s="1">
        <v>0</v>
      </c>
      <c r="AD91" s="1">
        <v>0</v>
      </c>
    </row>
    <row r="92" spans="1:30" x14ac:dyDescent="0.25">
      <c r="A92" t="s">
        <v>736</v>
      </c>
      <c r="B92">
        <v>11960</v>
      </c>
      <c r="C92">
        <v>744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27">
        <v>0.94220430107526887</v>
      </c>
      <c r="K92" s="1">
        <v>5.779569892473118E-2</v>
      </c>
      <c r="L92" s="28">
        <v>54.8</v>
      </c>
      <c r="M92" s="28">
        <v>55</v>
      </c>
      <c r="N92" s="28">
        <v>54.6</v>
      </c>
      <c r="O92" s="1">
        <v>1</v>
      </c>
      <c r="P92" s="1">
        <v>0.67200000000000004</v>
      </c>
      <c r="Q92" s="1">
        <v>0.94979079497907948</v>
      </c>
      <c r="R92" t="s">
        <v>998</v>
      </c>
      <c r="S92" s="27">
        <v>5.0209205020920522E-2</v>
      </c>
      <c r="T92" s="33">
        <v>0.01</v>
      </c>
      <c r="U92" s="33">
        <v>2.3E-2</v>
      </c>
      <c r="V92" s="33">
        <v>0</v>
      </c>
      <c r="W92" s="21">
        <v>103137</v>
      </c>
      <c r="X92" s="1">
        <v>8.1989247311827954E-2</v>
      </c>
      <c r="Y92">
        <v>61</v>
      </c>
      <c r="Z92" s="1">
        <v>0.96721311475409832</v>
      </c>
      <c r="AA92" s="1">
        <v>0</v>
      </c>
      <c r="AB92" s="1">
        <v>0</v>
      </c>
      <c r="AC92" s="1">
        <v>0</v>
      </c>
      <c r="AD92" s="1">
        <v>3.2786885245901641E-2</v>
      </c>
    </row>
    <row r="93" spans="1:30" x14ac:dyDescent="0.25">
      <c r="A93" t="s">
        <v>736</v>
      </c>
      <c r="B93">
        <v>11961</v>
      </c>
      <c r="C93">
        <v>12041</v>
      </c>
      <c r="D93" s="1">
        <v>0.91354538659579765</v>
      </c>
      <c r="E93" s="1">
        <v>5.2155136616560085E-2</v>
      </c>
      <c r="F93" s="1">
        <v>7.4744622539656179E-4</v>
      </c>
      <c r="G93" s="1">
        <v>1.9101403537912134E-2</v>
      </c>
      <c r="H93" s="1">
        <v>0</v>
      </c>
      <c r="I93" s="1">
        <v>1.4450627024333527E-2</v>
      </c>
      <c r="J93" s="27">
        <v>0.94659911967444565</v>
      </c>
      <c r="K93" s="1">
        <v>5.3400880325554359E-2</v>
      </c>
      <c r="L93" s="28">
        <v>49.1</v>
      </c>
      <c r="M93" s="28">
        <v>44.6</v>
      </c>
      <c r="N93" s="28">
        <v>53</v>
      </c>
      <c r="O93" s="1">
        <v>0.92799999999999994</v>
      </c>
      <c r="P93" s="1">
        <v>0.22899999999999998</v>
      </c>
      <c r="Q93" s="1">
        <v>0.93576848420681136</v>
      </c>
      <c r="R93" t="s">
        <v>988</v>
      </c>
      <c r="S93" s="27">
        <v>6.4231515793188643E-2</v>
      </c>
      <c r="T93" s="33">
        <v>6.6000000000000003E-2</v>
      </c>
      <c r="U93" s="33">
        <v>7.4999999999999997E-2</v>
      </c>
      <c r="V93" s="33">
        <v>5.5081458494957332E-2</v>
      </c>
      <c r="W93" s="21">
        <v>56172</v>
      </c>
      <c r="X93" s="1">
        <v>5.4812723195747863E-2</v>
      </c>
      <c r="Y93">
        <v>660</v>
      </c>
      <c r="Z93" s="1">
        <v>0.42272727272727273</v>
      </c>
      <c r="AA93" s="1">
        <v>0.28939393939393937</v>
      </c>
      <c r="AB93" s="1">
        <v>3.0303030303030304E-2</v>
      </c>
      <c r="AC93" s="1">
        <v>0</v>
      </c>
      <c r="AD93" s="1">
        <v>0.25757575757575757</v>
      </c>
    </row>
    <row r="94" spans="1:30" x14ac:dyDescent="0.25">
      <c r="A94" t="s">
        <v>736</v>
      </c>
      <c r="B94">
        <v>11962</v>
      </c>
      <c r="C94">
        <v>452</v>
      </c>
      <c r="D94" s="1">
        <v>0.97345132743362828</v>
      </c>
      <c r="E94" s="1">
        <v>2.6548672566371681E-2</v>
      </c>
      <c r="F94" s="1">
        <v>0</v>
      </c>
      <c r="G94" s="1">
        <v>0</v>
      </c>
      <c r="H94" s="1">
        <v>0</v>
      </c>
      <c r="I94" s="1">
        <v>0</v>
      </c>
      <c r="J94" s="27">
        <v>1</v>
      </c>
      <c r="K94" s="1">
        <v>0</v>
      </c>
      <c r="L94" s="28">
        <v>49.1</v>
      </c>
      <c r="M94" s="28">
        <v>46.1</v>
      </c>
      <c r="N94" s="28">
        <v>51.1</v>
      </c>
      <c r="O94" s="1">
        <v>1</v>
      </c>
      <c r="P94" s="1">
        <v>0.55399999999999994</v>
      </c>
      <c r="Q94" s="1">
        <v>0.98451327433628322</v>
      </c>
      <c r="R94" t="s">
        <v>996</v>
      </c>
      <c r="S94" s="27">
        <v>1.5486725663716783E-2</v>
      </c>
      <c r="T94" s="33">
        <v>0</v>
      </c>
      <c r="U94" s="33">
        <v>4.0000000000000001E-3</v>
      </c>
      <c r="V94" s="33">
        <v>0</v>
      </c>
      <c r="W94" s="21">
        <v>124375</v>
      </c>
      <c r="X94" s="1">
        <v>2.4336283185840708E-2</v>
      </c>
      <c r="Y94">
        <v>11</v>
      </c>
      <c r="Z94" s="1">
        <v>0.36363636363636365</v>
      </c>
      <c r="AA94" s="1">
        <v>0</v>
      </c>
      <c r="AB94" s="1">
        <v>0.63636363636363635</v>
      </c>
      <c r="AC94" s="1">
        <v>0</v>
      </c>
      <c r="AD94" s="1">
        <v>0</v>
      </c>
    </row>
    <row r="95" spans="1:30" x14ac:dyDescent="0.25">
      <c r="A95" t="s">
        <v>736</v>
      </c>
      <c r="B95">
        <v>11963</v>
      </c>
      <c r="C95">
        <v>6811</v>
      </c>
      <c r="D95" s="1">
        <v>0.91073263837909268</v>
      </c>
      <c r="E95" s="1">
        <v>2.9364263691087945E-2</v>
      </c>
      <c r="F95" s="1">
        <v>0</v>
      </c>
      <c r="G95" s="1">
        <v>3.4356188518572896E-2</v>
      </c>
      <c r="H95" s="1">
        <v>0</v>
      </c>
      <c r="I95" s="1">
        <v>2.5546909411246512E-2</v>
      </c>
      <c r="J95" s="27">
        <v>0.8321832330054324</v>
      </c>
      <c r="K95" s="1">
        <v>0.1678167669945676</v>
      </c>
      <c r="L95" s="28">
        <v>48.1</v>
      </c>
      <c r="M95" s="28">
        <v>47</v>
      </c>
      <c r="N95" s="28">
        <v>50.1</v>
      </c>
      <c r="O95" s="1">
        <v>0.93400000000000005</v>
      </c>
      <c r="P95" s="1">
        <v>0.52900000000000003</v>
      </c>
      <c r="Q95" s="1">
        <v>0.77886557886557883</v>
      </c>
      <c r="R95" t="s">
        <v>988</v>
      </c>
      <c r="S95" s="27">
        <v>0.22113442113442117</v>
      </c>
      <c r="T95" s="33">
        <v>6.3E-2</v>
      </c>
      <c r="U95" s="33">
        <v>9.3000000000000013E-2</v>
      </c>
      <c r="V95" s="33">
        <v>1.0854341736694677E-2</v>
      </c>
      <c r="W95" s="21">
        <v>90109</v>
      </c>
      <c r="X95" s="1">
        <v>0.22742622228747614</v>
      </c>
      <c r="Y95">
        <v>1549</v>
      </c>
      <c r="Z95" s="1">
        <v>0.30342156229825695</v>
      </c>
      <c r="AA95" s="1">
        <v>0.13750806972240154</v>
      </c>
      <c r="AB95" s="1">
        <v>5.8102001291155583E-3</v>
      </c>
      <c r="AC95" s="1">
        <v>2.5823111684958036E-3</v>
      </c>
      <c r="AD95" s="1">
        <v>0.55067785668173019</v>
      </c>
    </row>
    <row r="96" spans="1:30" x14ac:dyDescent="0.25">
      <c r="A96" t="s">
        <v>736</v>
      </c>
      <c r="B96">
        <v>11964</v>
      </c>
      <c r="C96">
        <v>2048</v>
      </c>
      <c r="D96" s="1">
        <v>0.96337890625</v>
      </c>
      <c r="E96" s="1">
        <v>1.26953125E-2</v>
      </c>
      <c r="F96" s="1">
        <v>0</v>
      </c>
      <c r="G96" s="1">
        <v>0</v>
      </c>
      <c r="H96" s="1">
        <v>0</v>
      </c>
      <c r="I96" s="1">
        <v>2.392578125E-2</v>
      </c>
      <c r="J96" s="27">
        <v>0.9140625</v>
      </c>
      <c r="K96" s="1">
        <v>8.59375E-2</v>
      </c>
      <c r="L96" s="28">
        <v>50.5</v>
      </c>
      <c r="M96" s="28">
        <v>51.6</v>
      </c>
      <c r="N96" s="28">
        <v>49.9</v>
      </c>
      <c r="O96" s="1">
        <v>0.98699999999999999</v>
      </c>
      <c r="P96" s="1">
        <v>0.56700000000000006</v>
      </c>
      <c r="Q96" s="1">
        <v>0.89534275248560968</v>
      </c>
      <c r="R96" t="s">
        <v>1001</v>
      </c>
      <c r="S96" s="27">
        <v>0.10465724751439032</v>
      </c>
      <c r="T96" s="33">
        <v>6.5000000000000002E-2</v>
      </c>
      <c r="U96" s="33">
        <v>0</v>
      </c>
      <c r="V96" s="33">
        <v>3.0788177339901478E-2</v>
      </c>
      <c r="W96" s="21">
        <v>93333</v>
      </c>
      <c r="X96" s="1">
        <v>9.47265625E-2</v>
      </c>
      <c r="Y96">
        <v>194</v>
      </c>
      <c r="Z96" s="1">
        <v>0.31443298969072164</v>
      </c>
      <c r="AA96" s="1">
        <v>0.26804123711340205</v>
      </c>
      <c r="AB96" s="1">
        <v>0</v>
      </c>
      <c r="AC96" s="1">
        <v>0</v>
      </c>
      <c r="AD96" s="1">
        <v>0.4175257731958763</v>
      </c>
    </row>
    <row r="97" spans="1:30" x14ac:dyDescent="0.25">
      <c r="A97" t="s">
        <v>736</v>
      </c>
      <c r="B97">
        <v>11965</v>
      </c>
      <c r="C97">
        <v>621</v>
      </c>
      <c r="D97" s="1">
        <v>0.98711755233494369</v>
      </c>
      <c r="E97" s="1">
        <v>3.2206119162640902E-3</v>
      </c>
      <c r="F97" s="1">
        <v>0</v>
      </c>
      <c r="G97" s="1">
        <v>9.6618357487922701E-3</v>
      </c>
      <c r="H97" s="1">
        <v>0</v>
      </c>
      <c r="I97" s="1">
        <v>0</v>
      </c>
      <c r="J97" s="27">
        <v>1</v>
      </c>
      <c r="K97" s="1">
        <v>0</v>
      </c>
      <c r="L97" s="28">
        <v>47.1</v>
      </c>
      <c r="M97" s="28">
        <v>38.799999999999997</v>
      </c>
      <c r="N97" s="28">
        <v>52</v>
      </c>
      <c r="O97" s="1">
        <v>1</v>
      </c>
      <c r="P97" s="1">
        <v>0.58700000000000008</v>
      </c>
      <c r="Q97" s="1">
        <v>0.99194847020933974</v>
      </c>
      <c r="R97" t="s">
        <v>991</v>
      </c>
      <c r="S97" s="27">
        <v>8.0515297906602612E-3</v>
      </c>
      <c r="T97" s="33">
        <v>0</v>
      </c>
      <c r="U97" s="33">
        <v>0</v>
      </c>
      <c r="V97" s="33">
        <v>0</v>
      </c>
      <c r="W97" s="21">
        <v>102083</v>
      </c>
      <c r="X97" s="1">
        <v>3.2206119162640902E-3</v>
      </c>
      <c r="Y97">
        <v>2</v>
      </c>
      <c r="Z97" s="1">
        <v>0</v>
      </c>
      <c r="AA97" s="1">
        <v>1</v>
      </c>
      <c r="AB97" s="1">
        <v>0</v>
      </c>
      <c r="AC97" s="1">
        <v>0</v>
      </c>
      <c r="AD97" s="1">
        <v>0</v>
      </c>
    </row>
    <row r="98" spans="1:30" x14ac:dyDescent="0.25">
      <c r="A98" t="s">
        <v>736</v>
      </c>
      <c r="B98">
        <v>11967</v>
      </c>
      <c r="C98">
        <v>27115</v>
      </c>
      <c r="D98" s="1">
        <v>0.81017886778535864</v>
      </c>
      <c r="E98" s="1">
        <v>8.9175732989120418E-2</v>
      </c>
      <c r="F98" s="1">
        <v>1.7333579199704961E-3</v>
      </c>
      <c r="G98" s="1">
        <v>3.9756592292089249E-2</v>
      </c>
      <c r="H98" s="1">
        <v>0</v>
      </c>
      <c r="I98" s="1">
        <v>5.9155449013461182E-2</v>
      </c>
      <c r="J98" s="27">
        <v>0.81368246358104368</v>
      </c>
      <c r="K98" s="1">
        <v>0.18631753641895629</v>
      </c>
      <c r="L98" s="28">
        <v>36.9</v>
      </c>
      <c r="M98" s="28">
        <v>38</v>
      </c>
      <c r="N98" s="28">
        <v>34.9</v>
      </c>
      <c r="O98" s="1">
        <v>0.87599999999999989</v>
      </c>
      <c r="P98" s="1">
        <v>0.13600000000000001</v>
      </c>
      <c r="Q98" s="1">
        <v>0.76907249129471356</v>
      </c>
      <c r="R98" t="s">
        <v>988</v>
      </c>
      <c r="S98" s="27">
        <v>0.23092750870528644</v>
      </c>
      <c r="T98" s="33">
        <v>5.7999999999999996E-2</v>
      </c>
      <c r="U98" s="33">
        <v>0.09</v>
      </c>
      <c r="V98" s="33">
        <v>8.497950055907566E-2</v>
      </c>
      <c r="W98" s="21">
        <v>80847</v>
      </c>
      <c r="X98" s="1">
        <v>0.14121335054397935</v>
      </c>
      <c r="Y98">
        <v>3829</v>
      </c>
      <c r="Z98" s="1">
        <v>0.19848524418908331</v>
      </c>
      <c r="AA98" s="1">
        <v>0.3126142595978062</v>
      </c>
      <c r="AB98" s="1">
        <v>1.5147558109166884E-2</v>
      </c>
      <c r="AC98" s="1">
        <v>0</v>
      </c>
      <c r="AD98" s="1">
        <v>0.47375293810394359</v>
      </c>
    </row>
    <row r="99" spans="1:30" x14ac:dyDescent="0.25">
      <c r="A99" t="s">
        <v>736</v>
      </c>
      <c r="B99">
        <v>11968</v>
      </c>
      <c r="C99">
        <v>10718</v>
      </c>
      <c r="D99" s="1">
        <v>0.82412763575293901</v>
      </c>
      <c r="E99" s="1">
        <v>7.7253218884120178E-2</v>
      </c>
      <c r="F99" s="1">
        <v>1.9966411643963428E-2</v>
      </c>
      <c r="G99" s="1">
        <v>3.8906512409031535E-2</v>
      </c>
      <c r="H99" s="1">
        <v>0</v>
      </c>
      <c r="I99" s="1">
        <v>3.9746221309945887E-2</v>
      </c>
      <c r="J99" s="27">
        <v>0.88402687068482921</v>
      </c>
      <c r="K99" s="1">
        <v>0.11597312931517074</v>
      </c>
      <c r="L99" s="28">
        <v>49.4</v>
      </c>
      <c r="M99" s="28">
        <v>47.8</v>
      </c>
      <c r="N99" s="28">
        <v>50.3</v>
      </c>
      <c r="O99" s="1">
        <v>0.90599999999999992</v>
      </c>
      <c r="P99" s="1">
        <v>0.45899999999999996</v>
      </c>
      <c r="Q99" s="1">
        <v>0.77687646598905391</v>
      </c>
      <c r="R99" t="s">
        <v>988</v>
      </c>
      <c r="S99" s="27">
        <v>0.22312353401094609</v>
      </c>
      <c r="T99" s="33">
        <v>8.199999999999999E-2</v>
      </c>
      <c r="U99" s="33">
        <v>9.5000000000000001E-2</v>
      </c>
      <c r="V99" s="33">
        <v>4.2771804062126641E-2</v>
      </c>
      <c r="W99" s="21">
        <v>82146</v>
      </c>
      <c r="X99" s="1">
        <v>0.17512595633513714</v>
      </c>
      <c r="Y99">
        <v>1877</v>
      </c>
      <c r="Z99" s="1">
        <v>0.32605221097496007</v>
      </c>
      <c r="AA99" s="1">
        <v>0.1555673947789025</v>
      </c>
      <c r="AB99" s="1">
        <v>2.5039957378795951E-2</v>
      </c>
      <c r="AC99" s="1">
        <v>0</v>
      </c>
      <c r="AD99" s="1">
        <v>0.49334043686734153</v>
      </c>
    </row>
    <row r="100" spans="1:30" x14ac:dyDescent="0.25">
      <c r="A100" t="s">
        <v>736</v>
      </c>
      <c r="B100">
        <v>11970</v>
      </c>
      <c r="C100">
        <v>466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27">
        <v>1</v>
      </c>
      <c r="K100" s="1">
        <v>0</v>
      </c>
      <c r="L100" s="28">
        <v>54.6</v>
      </c>
      <c r="M100" s="28">
        <v>59.8</v>
      </c>
      <c r="N100" s="28">
        <v>51</v>
      </c>
      <c r="O100" s="1">
        <v>1</v>
      </c>
      <c r="P100" s="1">
        <v>0.51700000000000002</v>
      </c>
      <c r="Q100" s="1">
        <v>1</v>
      </c>
      <c r="R100" t="s">
        <v>988</v>
      </c>
      <c r="S100" s="27">
        <v>0</v>
      </c>
      <c r="T100" s="33">
        <v>0.16699999999999998</v>
      </c>
      <c r="U100" s="33">
        <v>0</v>
      </c>
      <c r="V100" s="33">
        <v>0.1553030303030303</v>
      </c>
      <c r="W100" s="21">
        <v>110761</v>
      </c>
      <c r="X100" s="1">
        <v>0</v>
      </c>
      <c r="Y100">
        <v>0</v>
      </c>
      <c r="Z100" s="1" t="e">
        <v>#DIV/0!</v>
      </c>
      <c r="AA100" s="1" t="e">
        <v>#DIV/0!</v>
      </c>
      <c r="AB100" s="1" t="e">
        <v>#DIV/0!</v>
      </c>
      <c r="AC100" s="1" t="e">
        <v>#DIV/0!</v>
      </c>
      <c r="AD100" s="1" t="e">
        <v>#DIV/0!</v>
      </c>
    </row>
    <row r="101" spans="1:30" x14ac:dyDescent="0.25">
      <c r="A101" t="s">
        <v>736</v>
      </c>
      <c r="B101">
        <v>11971</v>
      </c>
      <c r="C101">
        <v>6376</v>
      </c>
      <c r="D101" s="1">
        <v>0.95639899623588454</v>
      </c>
      <c r="E101" s="1">
        <v>0</v>
      </c>
      <c r="F101" s="1">
        <v>0</v>
      </c>
      <c r="G101" s="1">
        <v>5.6461731493099125E-3</v>
      </c>
      <c r="H101" s="1">
        <v>0</v>
      </c>
      <c r="I101" s="1">
        <v>3.7954830614805521E-2</v>
      </c>
      <c r="J101" s="27">
        <v>0.98494353826850689</v>
      </c>
      <c r="K101" s="1">
        <v>1.5056461731493099E-2</v>
      </c>
      <c r="L101" s="28">
        <v>54.1</v>
      </c>
      <c r="M101" s="28">
        <v>53.9</v>
      </c>
      <c r="N101" s="28">
        <v>54.2</v>
      </c>
      <c r="O101" s="1">
        <v>0.97</v>
      </c>
      <c r="P101" s="1">
        <v>0.38</v>
      </c>
      <c r="Q101" s="1">
        <v>0.94851517107811489</v>
      </c>
      <c r="R101" t="s">
        <v>988</v>
      </c>
      <c r="S101" s="27">
        <v>5.1484828921885106E-2</v>
      </c>
      <c r="T101" s="33">
        <v>8.4000000000000005E-2</v>
      </c>
      <c r="U101" s="33">
        <v>2.2000000000000002E-2</v>
      </c>
      <c r="V101" s="33">
        <v>6.3981934512608203E-3</v>
      </c>
      <c r="W101" s="21">
        <v>97720</v>
      </c>
      <c r="X101" s="1">
        <v>5.6304893350062737E-2</v>
      </c>
      <c r="Y101">
        <v>359</v>
      </c>
      <c r="Z101" s="1">
        <v>0.74651810584958223</v>
      </c>
      <c r="AA101" s="1">
        <v>6.6852367688022288E-2</v>
      </c>
      <c r="AB101" s="1">
        <v>0</v>
      </c>
      <c r="AC101" s="1">
        <v>8.6350974930362118E-2</v>
      </c>
      <c r="AD101" s="1">
        <v>0.10027855153203342</v>
      </c>
    </row>
    <row r="102" spans="1:30" x14ac:dyDescent="0.25">
      <c r="A102" t="s">
        <v>736</v>
      </c>
      <c r="B102">
        <v>11972</v>
      </c>
      <c r="C102">
        <v>1295</v>
      </c>
      <c r="D102" s="1">
        <v>0.82471042471042466</v>
      </c>
      <c r="E102" s="1">
        <v>3.783783783783784E-2</v>
      </c>
      <c r="F102" s="1">
        <v>0</v>
      </c>
      <c r="G102" s="1">
        <v>0.10888030888030888</v>
      </c>
      <c r="H102" s="1">
        <v>0</v>
      </c>
      <c r="I102" s="1">
        <v>2.8571428571428571E-2</v>
      </c>
      <c r="J102" s="27">
        <v>0.88262548262548257</v>
      </c>
      <c r="K102" s="1">
        <v>0.11737451737451737</v>
      </c>
      <c r="L102" s="28">
        <v>41.6</v>
      </c>
      <c r="M102" s="28">
        <v>40.799999999999997</v>
      </c>
      <c r="N102" s="28">
        <v>42.4</v>
      </c>
      <c r="O102" s="1">
        <v>0.97400000000000009</v>
      </c>
      <c r="P102" s="1">
        <v>0.38900000000000001</v>
      </c>
      <c r="Q102" s="1">
        <v>0.77091795288383425</v>
      </c>
      <c r="R102" t="s">
        <v>988</v>
      </c>
      <c r="S102" s="27">
        <v>0.22908204711616575</v>
      </c>
      <c r="T102" s="33">
        <v>9.0000000000000011E-3</v>
      </c>
      <c r="U102" s="33">
        <v>0.10099999999999999</v>
      </c>
      <c r="V102" s="33">
        <v>2.6607538802660754E-2</v>
      </c>
      <c r="W102" s="21">
        <v>81484</v>
      </c>
      <c r="X102" s="1">
        <v>0.11274131274131274</v>
      </c>
      <c r="Y102">
        <v>146</v>
      </c>
      <c r="Z102" s="1">
        <v>7.5342465753424653E-2</v>
      </c>
      <c r="AA102" s="1">
        <v>0.45205479452054792</v>
      </c>
      <c r="AB102" s="1">
        <v>0</v>
      </c>
      <c r="AC102" s="1">
        <v>0</v>
      </c>
      <c r="AD102" s="1">
        <v>0.4726027397260274</v>
      </c>
    </row>
    <row r="103" spans="1:30" x14ac:dyDescent="0.25">
      <c r="A103" t="s">
        <v>736</v>
      </c>
      <c r="B103">
        <v>11973</v>
      </c>
      <c r="C103">
        <v>40</v>
      </c>
      <c r="D103" s="1">
        <v>0.125</v>
      </c>
      <c r="E103" s="1">
        <v>0</v>
      </c>
      <c r="F103" s="1">
        <v>0</v>
      </c>
      <c r="G103" s="1">
        <v>0.875</v>
      </c>
      <c r="H103" s="1">
        <v>0</v>
      </c>
      <c r="I103" s="1">
        <v>0</v>
      </c>
      <c r="J103" s="27">
        <v>1</v>
      </c>
      <c r="K103" s="1">
        <v>0</v>
      </c>
      <c r="L103" s="28">
        <v>21.1</v>
      </c>
      <c r="M103" s="28" t="s">
        <v>449</v>
      </c>
      <c r="N103" s="28">
        <v>20.7</v>
      </c>
      <c r="O103" s="1">
        <v>1</v>
      </c>
      <c r="P103" s="1">
        <v>1</v>
      </c>
      <c r="Q103" s="1">
        <v>0.125</v>
      </c>
      <c r="R103" t="s">
        <v>989</v>
      </c>
      <c r="S103" s="27">
        <v>0.875</v>
      </c>
      <c r="T103" s="33">
        <v>0.28600000000000003</v>
      </c>
      <c r="U103" s="33" t="s">
        <v>945</v>
      </c>
      <c r="V103" s="33" t="s">
        <v>945</v>
      </c>
      <c r="W103" s="21" t="s">
        <v>449</v>
      </c>
      <c r="X103" s="1">
        <v>0.42499999999999999</v>
      </c>
      <c r="Y103">
        <v>17</v>
      </c>
      <c r="Z103" s="1">
        <v>0</v>
      </c>
      <c r="AA103" s="1">
        <v>1</v>
      </c>
      <c r="AB103" s="1">
        <v>0</v>
      </c>
      <c r="AC103" s="1">
        <v>0</v>
      </c>
      <c r="AD103" s="1">
        <v>0</v>
      </c>
    </row>
    <row r="104" spans="1:30" x14ac:dyDescent="0.25">
      <c r="A104" t="s">
        <v>736</v>
      </c>
      <c r="B104">
        <v>11975</v>
      </c>
      <c r="C104">
        <v>359</v>
      </c>
      <c r="D104" s="1">
        <v>0.94428969359331472</v>
      </c>
      <c r="E104" s="1">
        <v>5.5710306406685237E-3</v>
      </c>
      <c r="F104" s="1">
        <v>1.1142061281337047E-2</v>
      </c>
      <c r="G104" s="1">
        <v>8.356545961002786E-3</v>
      </c>
      <c r="H104" s="1">
        <v>0</v>
      </c>
      <c r="I104" s="1">
        <v>3.0640668523676879E-2</v>
      </c>
      <c r="J104" s="27">
        <v>0.92479108635097496</v>
      </c>
      <c r="K104" s="1">
        <v>7.5208913649025072E-2</v>
      </c>
      <c r="L104" s="28">
        <v>55.7</v>
      </c>
      <c r="M104" s="28">
        <v>53.9</v>
      </c>
      <c r="N104" s="28">
        <v>59.3</v>
      </c>
      <c r="O104" s="1">
        <v>0.89700000000000002</v>
      </c>
      <c r="P104" s="1">
        <v>0.624</v>
      </c>
      <c r="Q104" s="1">
        <v>0.88636363636363635</v>
      </c>
      <c r="R104" t="s">
        <v>988</v>
      </c>
      <c r="S104" s="27">
        <v>0.11363636363636365</v>
      </c>
      <c r="T104" s="33">
        <v>2.3E-2</v>
      </c>
      <c r="U104" s="33">
        <v>0.109</v>
      </c>
      <c r="V104" s="33">
        <v>0</v>
      </c>
      <c r="W104" s="21">
        <v>79861</v>
      </c>
      <c r="X104" s="1">
        <v>0.16991643454038996</v>
      </c>
      <c r="Y104">
        <v>61</v>
      </c>
      <c r="Z104" s="1">
        <v>0.47540983606557374</v>
      </c>
      <c r="AA104" s="1">
        <v>0.36065573770491804</v>
      </c>
      <c r="AB104" s="1">
        <v>3.2786885245901641E-2</v>
      </c>
      <c r="AC104" s="1">
        <v>0</v>
      </c>
      <c r="AD104" s="1">
        <v>0.13114754098360656</v>
      </c>
    </row>
    <row r="105" spans="1:30" x14ac:dyDescent="0.25">
      <c r="A105" t="s">
        <v>736</v>
      </c>
      <c r="B105">
        <v>11976</v>
      </c>
      <c r="C105">
        <v>2301</v>
      </c>
      <c r="D105" s="1">
        <v>0.93568013906996961</v>
      </c>
      <c r="E105" s="1">
        <v>0</v>
      </c>
      <c r="F105" s="1">
        <v>0</v>
      </c>
      <c r="G105" s="1">
        <v>4.563233376792699E-2</v>
      </c>
      <c r="H105" s="1">
        <v>0</v>
      </c>
      <c r="I105" s="1">
        <v>1.8687527162103434E-2</v>
      </c>
      <c r="J105" s="27">
        <v>0.93307257714037373</v>
      </c>
      <c r="K105" s="1">
        <v>6.6927422859626245E-2</v>
      </c>
      <c r="L105" s="28">
        <v>55.6</v>
      </c>
      <c r="M105" s="28">
        <v>55.3</v>
      </c>
      <c r="N105" s="28">
        <v>55.7</v>
      </c>
      <c r="O105" s="1">
        <v>0.95400000000000007</v>
      </c>
      <c r="P105" s="1">
        <v>0.56999999999999995</v>
      </c>
      <c r="Q105" s="1">
        <v>0.85630366018978765</v>
      </c>
      <c r="R105" t="s">
        <v>988</v>
      </c>
      <c r="S105" s="27">
        <v>0.14369633981021235</v>
      </c>
      <c r="T105" s="33">
        <v>1.7000000000000001E-2</v>
      </c>
      <c r="U105" s="33">
        <v>2.5000000000000001E-2</v>
      </c>
      <c r="V105" s="33">
        <v>0</v>
      </c>
      <c r="W105" s="21">
        <v>122625</v>
      </c>
      <c r="X105" s="1">
        <v>0.15601912212081703</v>
      </c>
      <c r="Y105">
        <v>359</v>
      </c>
      <c r="Z105" s="1">
        <v>0.44846796657381616</v>
      </c>
      <c r="AA105" s="1">
        <v>0.33426183844011143</v>
      </c>
      <c r="AB105" s="1">
        <v>2.2284122562674095E-2</v>
      </c>
      <c r="AC105" s="1">
        <v>0</v>
      </c>
      <c r="AD105" s="1">
        <v>0.19498607242339833</v>
      </c>
    </row>
    <row r="106" spans="1:30" x14ac:dyDescent="0.25">
      <c r="A106" t="s">
        <v>736</v>
      </c>
      <c r="B106">
        <v>11977</v>
      </c>
      <c r="C106">
        <v>2570</v>
      </c>
      <c r="D106" s="1">
        <v>0.97003891050583657</v>
      </c>
      <c r="E106" s="1">
        <v>1.5175097276264591E-2</v>
      </c>
      <c r="F106" s="1">
        <v>3.5019455252918289E-3</v>
      </c>
      <c r="G106" s="1">
        <v>4.2801556420233467E-3</v>
      </c>
      <c r="H106" s="1">
        <v>0</v>
      </c>
      <c r="I106" s="1">
        <v>7.0038910505836579E-3</v>
      </c>
      <c r="J106" s="27">
        <v>0.91906614785992213</v>
      </c>
      <c r="K106" s="1">
        <v>8.0933852140077825E-2</v>
      </c>
      <c r="L106" s="28">
        <v>50.4</v>
      </c>
      <c r="M106" s="28">
        <v>44</v>
      </c>
      <c r="N106" s="28">
        <v>53.8</v>
      </c>
      <c r="O106" s="1">
        <v>0.95</v>
      </c>
      <c r="P106" s="1">
        <v>0.46299999999999997</v>
      </c>
      <c r="Q106" s="1">
        <v>0.86458333333333337</v>
      </c>
      <c r="R106" t="s">
        <v>988</v>
      </c>
      <c r="S106" s="27">
        <v>0.13541666666666663</v>
      </c>
      <c r="T106" s="33">
        <v>5.5E-2</v>
      </c>
      <c r="U106" s="33">
        <v>8.5999999999999993E-2</v>
      </c>
      <c r="V106" s="33">
        <v>0</v>
      </c>
      <c r="W106" s="21">
        <v>93021</v>
      </c>
      <c r="X106" s="1">
        <v>0.10739299610894941</v>
      </c>
      <c r="Y106">
        <v>276</v>
      </c>
      <c r="Z106" s="1">
        <v>0.49637681159420288</v>
      </c>
      <c r="AA106" s="1">
        <v>3.9855072463768113E-2</v>
      </c>
      <c r="AB106" s="1">
        <v>2.5362318840579712E-2</v>
      </c>
      <c r="AC106" s="1">
        <v>0</v>
      </c>
      <c r="AD106" s="1">
        <v>0.43840579710144928</v>
      </c>
    </row>
    <row r="107" spans="1:30" x14ac:dyDescent="0.25">
      <c r="A107" t="s">
        <v>736</v>
      </c>
      <c r="B107">
        <v>11978</v>
      </c>
      <c r="C107">
        <v>2963</v>
      </c>
      <c r="D107" s="1">
        <v>0.93283833952075601</v>
      </c>
      <c r="E107" s="1">
        <v>1.3499831252109349E-2</v>
      </c>
      <c r="F107" s="1">
        <v>8.4373945325683427E-3</v>
      </c>
      <c r="G107" s="1">
        <v>9.4498818764765444E-3</v>
      </c>
      <c r="H107" s="1">
        <v>0</v>
      </c>
      <c r="I107" s="1">
        <v>3.5774552818089771E-2</v>
      </c>
      <c r="J107" s="27">
        <v>0.88761390482618963</v>
      </c>
      <c r="K107" s="1">
        <v>0.11238609517381033</v>
      </c>
      <c r="L107" s="28">
        <v>51.1</v>
      </c>
      <c r="M107" s="28">
        <v>51.4</v>
      </c>
      <c r="N107" s="28">
        <v>50.8</v>
      </c>
      <c r="O107" s="1">
        <v>0.94400000000000006</v>
      </c>
      <c r="P107" s="1">
        <v>0.49399999999999999</v>
      </c>
      <c r="Q107" s="1">
        <v>0.83493761140819966</v>
      </c>
      <c r="R107" t="s">
        <v>988</v>
      </c>
      <c r="S107" s="27">
        <v>0.16506238859180034</v>
      </c>
      <c r="T107" s="33">
        <v>0.10300000000000001</v>
      </c>
      <c r="U107" s="33">
        <v>8.900000000000001E-2</v>
      </c>
      <c r="V107" s="33">
        <v>4.9257232212666147E-2</v>
      </c>
      <c r="W107" s="21">
        <v>86458</v>
      </c>
      <c r="X107" s="1">
        <v>0.13297333783327708</v>
      </c>
      <c r="Y107">
        <v>394</v>
      </c>
      <c r="Z107" s="1">
        <v>0.35025380710659898</v>
      </c>
      <c r="AA107" s="1">
        <v>8.1218274111675121E-2</v>
      </c>
      <c r="AB107" s="1">
        <v>4.8223350253807105E-2</v>
      </c>
      <c r="AC107" s="1">
        <v>0</v>
      </c>
      <c r="AD107" s="1">
        <v>0.52030456852791873</v>
      </c>
    </row>
    <row r="108" spans="1:30" x14ac:dyDescent="0.25">
      <c r="A108" t="s">
        <v>736</v>
      </c>
      <c r="B108">
        <v>11980</v>
      </c>
      <c r="C108">
        <v>4856</v>
      </c>
      <c r="D108" s="1">
        <v>0.85358319604612853</v>
      </c>
      <c r="E108" s="1">
        <v>7.2281713344316309E-2</v>
      </c>
      <c r="F108" s="1">
        <v>1.029654036243822E-3</v>
      </c>
      <c r="G108" s="1">
        <v>5.14827018121911E-3</v>
      </c>
      <c r="H108" s="1">
        <v>0</v>
      </c>
      <c r="I108" s="1">
        <v>6.7957166392092261E-2</v>
      </c>
      <c r="J108" s="27">
        <v>0.89682866556836904</v>
      </c>
      <c r="K108" s="1">
        <v>0.10317133443163097</v>
      </c>
      <c r="L108" s="28">
        <v>40.4</v>
      </c>
      <c r="M108" s="28">
        <v>39.1</v>
      </c>
      <c r="N108" s="28">
        <v>43.8</v>
      </c>
      <c r="O108" s="1">
        <v>0.90700000000000003</v>
      </c>
      <c r="P108" s="1">
        <v>0.28999999999999998</v>
      </c>
      <c r="Q108" s="1">
        <v>0.88291830493665358</v>
      </c>
      <c r="R108" t="s">
        <v>988</v>
      </c>
      <c r="S108" s="27">
        <v>0.11708169506334642</v>
      </c>
      <c r="T108" s="33">
        <v>4.4000000000000004E-2</v>
      </c>
      <c r="U108" s="33">
        <v>0.111</v>
      </c>
      <c r="V108" s="33">
        <v>3.5956580732700139E-2</v>
      </c>
      <c r="W108" s="21">
        <v>93029</v>
      </c>
      <c r="X108" s="1">
        <v>7.4752883031301481E-2</v>
      </c>
      <c r="Y108">
        <v>363</v>
      </c>
      <c r="Z108" s="1">
        <v>7.9889807162534437E-2</v>
      </c>
      <c r="AA108" s="1">
        <v>0.11570247933884298</v>
      </c>
      <c r="AB108" s="1">
        <v>0</v>
      </c>
      <c r="AC108" s="1">
        <v>1.3774104683195593E-2</v>
      </c>
      <c r="AD108" s="1">
        <v>0.79063360881542699</v>
      </c>
    </row>
  </sheetData>
  <protectedRanges>
    <protectedRange sqref="A1:AD1" name="ZIP Code"/>
    <protectedRange sqref="A2:AD2" name="ZIP Code_1"/>
    <protectedRange sqref="A3:AD8" name="ZIP Code_2"/>
    <protectedRange sqref="A9:AD9" name="ZIP Code_3"/>
    <protectedRange sqref="A10:AD24" name="ZIP Code_4"/>
    <protectedRange sqref="A25:AD25" name="ZIP Code_5"/>
    <protectedRange sqref="A26:AD36" name="ZIP Code_6"/>
    <protectedRange sqref="A37:AD38" name="ZIP Code_7"/>
    <protectedRange sqref="A39:AD39" name="ZIP Code_8"/>
    <protectedRange sqref="A40:AD41" name="ZIP Code_9"/>
    <protectedRange sqref="A42:AD46" name="ZIP Code_10"/>
    <protectedRange sqref="A47:AD53" name="ZIP Code_11"/>
    <protectedRange sqref="A54:AD59" name="ZIP Code_12"/>
    <protectedRange sqref="A60:AD60" name="ZIP Code_13"/>
    <protectedRange sqref="A61:AD63" name="ZIP Code_14"/>
    <protectedRange sqref="A64:AD64" name="ZIP Code_15"/>
    <protectedRange sqref="A65:AD108" name="ZIP Code_16"/>
  </protectedRange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workbookViewId="0">
      <selection activeCell="C11" sqref="C11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6.42578125" bestFit="1" customWidth="1"/>
    <col min="4" max="4" width="8.140625" bestFit="1" customWidth="1"/>
    <col min="5" max="5" width="15" bestFit="1" customWidth="1"/>
    <col min="6" max="6" width="16.42578125" bestFit="1" customWidth="1"/>
    <col min="7" max="7" width="7.140625" bestFit="1" customWidth="1"/>
    <col min="8" max="8" width="16.42578125" bestFit="1" customWidth="1"/>
    <col min="9" max="9" width="10.7109375" bestFit="1" customWidth="1"/>
    <col min="10" max="10" width="9.28515625" bestFit="1" customWidth="1"/>
    <col min="11" max="11" width="8.85546875" bestFit="1" customWidth="1"/>
    <col min="12" max="14" width="8.28515625" bestFit="1" customWidth="1"/>
    <col min="15" max="15" width="23.7109375" bestFit="1" customWidth="1"/>
    <col min="16" max="16" width="22.85546875" bestFit="1" customWidth="1"/>
    <col min="17" max="17" width="7.28515625" bestFit="1" customWidth="1"/>
    <col min="18" max="18" width="30" bestFit="1" customWidth="1"/>
    <col min="19" max="19" width="14.42578125" bestFit="1" customWidth="1"/>
    <col min="20" max="20" width="16.42578125" bestFit="1" customWidth="1"/>
    <col min="21" max="21" width="29" bestFit="1" customWidth="1"/>
    <col min="22" max="22" width="28.85546875" bestFit="1" customWidth="1"/>
    <col min="23" max="23" width="15.42578125" bestFit="1" customWidth="1"/>
    <col min="24" max="24" width="11" bestFit="1" customWidth="1"/>
    <col min="25" max="25" width="9.7109375" bestFit="1" customWidth="1"/>
    <col min="26" max="26" width="7.85546875" bestFit="1" customWidth="1"/>
    <col min="27" max="28" width="7.140625" bestFit="1" customWidth="1"/>
    <col min="29" max="29" width="8.7109375" bestFit="1" customWidth="1"/>
  </cols>
  <sheetData>
    <row r="1" spans="1:30" s="20" customFormat="1" ht="45" customHeight="1" x14ac:dyDescent="0.25">
      <c r="A1" s="11" t="s">
        <v>589</v>
      </c>
      <c r="B1" s="11" t="s">
        <v>393</v>
      </c>
      <c r="C1" s="12" t="s">
        <v>394</v>
      </c>
      <c r="D1" s="38" t="s">
        <v>395</v>
      </c>
      <c r="E1" s="38" t="s">
        <v>396</v>
      </c>
      <c r="F1" s="38" t="s">
        <v>397</v>
      </c>
      <c r="G1" s="38" t="s">
        <v>398</v>
      </c>
      <c r="H1" s="38" t="s">
        <v>399</v>
      </c>
      <c r="I1" s="38" t="s">
        <v>400</v>
      </c>
      <c r="J1" s="14" t="s">
        <v>401</v>
      </c>
      <c r="K1" s="14" t="s">
        <v>402</v>
      </c>
      <c r="L1" s="15" t="s">
        <v>403</v>
      </c>
      <c r="M1" s="15" t="s">
        <v>404</v>
      </c>
      <c r="N1" s="15" t="s">
        <v>405</v>
      </c>
      <c r="O1" s="35" t="s">
        <v>406</v>
      </c>
      <c r="P1" s="35" t="s">
        <v>407</v>
      </c>
      <c r="Q1" s="16" t="s">
        <v>408</v>
      </c>
      <c r="R1" s="16" t="s">
        <v>409</v>
      </c>
      <c r="S1" s="16" t="s">
        <v>410</v>
      </c>
      <c r="T1" s="30" t="s">
        <v>411</v>
      </c>
      <c r="U1" s="31" t="s">
        <v>412</v>
      </c>
      <c r="V1" s="32" t="s">
        <v>413</v>
      </c>
      <c r="W1" s="17" t="s">
        <v>414</v>
      </c>
      <c r="X1" s="18" t="s">
        <v>415</v>
      </c>
      <c r="Y1" s="19" t="s">
        <v>416</v>
      </c>
      <c r="Z1" s="29" t="s">
        <v>417</v>
      </c>
      <c r="AA1" s="29" t="s">
        <v>423</v>
      </c>
      <c r="AB1" s="29" t="s">
        <v>429</v>
      </c>
      <c r="AC1" s="29" t="s">
        <v>436</v>
      </c>
      <c r="AD1" s="29" t="s">
        <v>440</v>
      </c>
    </row>
    <row r="2" spans="1:30" x14ac:dyDescent="0.25">
      <c r="A2" t="s">
        <v>590</v>
      </c>
      <c r="B2">
        <v>11001</v>
      </c>
      <c r="C2">
        <v>27156</v>
      </c>
      <c r="D2" s="1">
        <v>0.70927235233465902</v>
      </c>
      <c r="E2" s="1">
        <v>6.4810723228752393E-2</v>
      </c>
      <c r="F2" s="1">
        <v>2.1726321991456768E-3</v>
      </c>
      <c r="G2" s="1">
        <v>0.15978052732361173</v>
      </c>
      <c r="H2" s="1">
        <v>0</v>
      </c>
      <c r="I2" s="1">
        <v>6.3963764913831198E-2</v>
      </c>
      <c r="J2" s="27">
        <v>0.88930623066725589</v>
      </c>
      <c r="K2" s="1">
        <v>0.11069376933274415</v>
      </c>
      <c r="L2" s="28">
        <v>41.1</v>
      </c>
      <c r="M2" s="28">
        <v>39.700000000000003</v>
      </c>
      <c r="N2" s="28">
        <v>42.5</v>
      </c>
      <c r="O2" s="1">
        <v>0.92799999999999994</v>
      </c>
      <c r="P2" s="1">
        <v>0.42100000000000004</v>
      </c>
      <c r="Q2" s="1">
        <v>0.74986407766990293</v>
      </c>
      <c r="R2" t="s">
        <v>988</v>
      </c>
      <c r="S2" s="27">
        <v>0.25013592233009707</v>
      </c>
      <c r="T2" s="33">
        <v>7.2000000000000008E-2</v>
      </c>
      <c r="U2" s="33">
        <v>3.1E-2</v>
      </c>
      <c r="V2" s="33">
        <v>3.2275892561069969E-2</v>
      </c>
      <c r="W2" s="21">
        <v>100625</v>
      </c>
      <c r="X2" s="1">
        <v>0.21980409485933128</v>
      </c>
      <c r="Y2">
        <v>5969</v>
      </c>
      <c r="Z2" s="1">
        <v>0.19618026470095493</v>
      </c>
      <c r="AA2" s="1">
        <v>0.53174736136706313</v>
      </c>
      <c r="AB2" s="1">
        <v>9.2142737476964311E-3</v>
      </c>
      <c r="AC2" s="1">
        <v>0</v>
      </c>
      <c r="AD2" s="1">
        <v>0.26285810018428546</v>
      </c>
    </row>
    <row r="3" spans="1:30" x14ac:dyDescent="0.25">
      <c r="A3" t="s">
        <v>590</v>
      </c>
      <c r="B3">
        <v>11003</v>
      </c>
      <c r="C3">
        <v>44907</v>
      </c>
      <c r="D3" s="1">
        <v>0.21782795555258647</v>
      </c>
      <c r="E3" s="1">
        <v>0.45520742868595099</v>
      </c>
      <c r="F3" s="1">
        <v>1.0243391898813103E-3</v>
      </c>
      <c r="G3" s="1">
        <v>0.15621172645689982</v>
      </c>
      <c r="H3" s="1">
        <v>2.4495067584118289E-4</v>
      </c>
      <c r="I3" s="1">
        <v>0.16948359943884028</v>
      </c>
      <c r="J3" s="27">
        <v>0.81348119446856837</v>
      </c>
      <c r="K3" s="1">
        <v>0.18651880553143163</v>
      </c>
      <c r="L3" s="28">
        <v>37.299999999999997</v>
      </c>
      <c r="M3" s="28">
        <v>35.4</v>
      </c>
      <c r="N3" s="28">
        <v>39.299999999999997</v>
      </c>
      <c r="O3" s="1">
        <v>0.85400000000000009</v>
      </c>
      <c r="P3" s="1">
        <v>0.28699999999999998</v>
      </c>
      <c r="Q3" s="1">
        <v>0.53726113161706301</v>
      </c>
      <c r="R3" t="s">
        <v>988</v>
      </c>
      <c r="S3" s="27">
        <v>0.46273886838293699</v>
      </c>
      <c r="T3" s="33">
        <v>9.5000000000000001E-2</v>
      </c>
      <c r="U3" s="33">
        <v>0.08</v>
      </c>
      <c r="V3" s="33">
        <v>9.7609561752988044E-2</v>
      </c>
      <c r="W3" s="21">
        <v>88537</v>
      </c>
      <c r="X3" s="1">
        <v>0.43465384015854991</v>
      </c>
      <c r="Y3">
        <v>19519</v>
      </c>
      <c r="Z3" s="1">
        <v>5.6970131666581277E-2</v>
      </c>
      <c r="AA3" s="1">
        <v>0.22516522362825964</v>
      </c>
      <c r="AB3" s="1">
        <v>4.5903990983144627E-2</v>
      </c>
      <c r="AC3" s="1">
        <v>6.1478559352425846E-4</v>
      </c>
      <c r="AD3" s="1">
        <v>0.67134586812849018</v>
      </c>
    </row>
    <row r="4" spans="1:30" x14ac:dyDescent="0.25">
      <c r="A4" t="s">
        <v>590</v>
      </c>
      <c r="B4">
        <v>11010</v>
      </c>
      <c r="C4">
        <v>25054</v>
      </c>
      <c r="D4" s="1">
        <v>0.81599744551768183</v>
      </c>
      <c r="E4" s="1">
        <v>2.0795082621537481E-2</v>
      </c>
      <c r="F4" s="1">
        <v>0</v>
      </c>
      <c r="G4" s="1">
        <v>7.4878262952023628E-2</v>
      </c>
      <c r="H4" s="1">
        <v>0</v>
      </c>
      <c r="I4" s="1">
        <v>8.832920890875709E-2</v>
      </c>
      <c r="J4" s="27">
        <v>0.86493174742556078</v>
      </c>
      <c r="K4" s="1">
        <v>0.13506825257443922</v>
      </c>
      <c r="L4" s="28">
        <v>42.3</v>
      </c>
      <c r="M4" s="28">
        <v>39.5</v>
      </c>
      <c r="N4" s="28">
        <v>45.5</v>
      </c>
      <c r="O4" s="1">
        <v>0.88700000000000001</v>
      </c>
      <c r="P4" s="1">
        <v>0.29499999999999998</v>
      </c>
      <c r="Q4" s="1">
        <v>0.68688565907754351</v>
      </c>
      <c r="R4" t="s">
        <v>988</v>
      </c>
      <c r="S4" s="27">
        <v>0.31311434092245649</v>
      </c>
      <c r="T4" s="33">
        <v>8.4000000000000005E-2</v>
      </c>
      <c r="U4" s="33">
        <v>4.5999999999999999E-2</v>
      </c>
      <c r="V4" s="33">
        <v>5.0348085529587271E-2</v>
      </c>
      <c r="W4" s="21">
        <v>95162</v>
      </c>
      <c r="X4" s="1">
        <v>0.20882892951225354</v>
      </c>
      <c r="Y4">
        <v>5232</v>
      </c>
      <c r="Z4" s="1">
        <v>0.3149847094801223</v>
      </c>
      <c r="AA4" s="1">
        <v>0.32817278287461776</v>
      </c>
      <c r="AB4" s="1">
        <v>7.4541284403669729E-3</v>
      </c>
      <c r="AC4" s="1">
        <v>0</v>
      </c>
      <c r="AD4" s="1">
        <v>0.34938837920489296</v>
      </c>
    </row>
    <row r="5" spans="1:30" x14ac:dyDescent="0.25">
      <c r="A5" t="s">
        <v>590</v>
      </c>
      <c r="B5">
        <v>11020</v>
      </c>
      <c r="C5">
        <v>6120</v>
      </c>
      <c r="D5" s="1">
        <v>0.46274509803921571</v>
      </c>
      <c r="E5" s="1">
        <v>0.11797385620915032</v>
      </c>
      <c r="F5" s="1">
        <v>0</v>
      </c>
      <c r="G5" s="1">
        <v>0.330718954248366</v>
      </c>
      <c r="H5" s="1">
        <v>0</v>
      </c>
      <c r="I5" s="1">
        <v>8.8562091503267978E-2</v>
      </c>
      <c r="J5" s="27">
        <v>0.87761437908496731</v>
      </c>
      <c r="K5" s="1">
        <v>0.12238562091503268</v>
      </c>
      <c r="L5" s="28">
        <v>46.4</v>
      </c>
      <c r="M5" s="28">
        <v>45.4</v>
      </c>
      <c r="N5" s="28">
        <v>47.3</v>
      </c>
      <c r="O5" s="1">
        <v>0.90300000000000002</v>
      </c>
      <c r="P5" s="1">
        <v>0.627</v>
      </c>
      <c r="Q5" s="1">
        <v>0.6083066013844336</v>
      </c>
      <c r="R5" t="s">
        <v>989</v>
      </c>
      <c r="S5" s="27">
        <v>0.3916933986155664</v>
      </c>
      <c r="T5" s="33">
        <v>4.4999999999999998E-2</v>
      </c>
      <c r="U5" s="33">
        <v>4.9000000000000002E-2</v>
      </c>
      <c r="V5" s="33">
        <v>3.8363171355498722E-2</v>
      </c>
      <c r="W5" s="21">
        <v>126652</v>
      </c>
      <c r="X5" s="1">
        <v>0.32712418300653595</v>
      </c>
      <c r="Y5">
        <v>2002</v>
      </c>
      <c r="Z5" s="1">
        <v>0.13386613386613386</v>
      </c>
      <c r="AA5" s="1">
        <v>0.72627372627372633</v>
      </c>
      <c r="AB5" s="1">
        <v>2.097902097902098E-2</v>
      </c>
      <c r="AC5" s="1">
        <v>0</v>
      </c>
      <c r="AD5" s="1">
        <v>0.11888111888111888</v>
      </c>
    </row>
    <row r="6" spans="1:30" x14ac:dyDescent="0.25">
      <c r="A6" t="s">
        <v>590</v>
      </c>
      <c r="B6">
        <v>11021</v>
      </c>
      <c r="C6">
        <v>17478</v>
      </c>
      <c r="D6" s="1">
        <v>0.78092459091429223</v>
      </c>
      <c r="E6" s="1">
        <v>1.739329442728001E-2</v>
      </c>
      <c r="F6" s="1">
        <v>5.6642636457260552E-3</v>
      </c>
      <c r="G6" s="1">
        <v>0.14721364000457718</v>
      </c>
      <c r="H6" s="1">
        <v>0</v>
      </c>
      <c r="I6" s="1">
        <v>4.8804211008124501E-2</v>
      </c>
      <c r="J6" s="27">
        <v>0.92636457260556127</v>
      </c>
      <c r="K6" s="1">
        <v>7.3635427394438721E-2</v>
      </c>
      <c r="L6" s="28">
        <v>46.1</v>
      </c>
      <c r="M6" s="28">
        <v>43.8</v>
      </c>
      <c r="N6" s="28">
        <v>47.3</v>
      </c>
      <c r="O6" s="1">
        <v>0.93200000000000005</v>
      </c>
      <c r="P6" s="1">
        <v>0.65200000000000002</v>
      </c>
      <c r="Q6" s="1">
        <v>0.61102977061981456</v>
      </c>
      <c r="R6" t="s">
        <v>990</v>
      </c>
      <c r="S6" s="27">
        <v>0.38897022938018544</v>
      </c>
      <c r="T6" s="33">
        <v>7.6999999999999999E-2</v>
      </c>
      <c r="U6" s="33">
        <v>4.7E-2</v>
      </c>
      <c r="V6" s="33">
        <v>2.8491171749598716E-2</v>
      </c>
      <c r="W6" s="21">
        <v>90181</v>
      </c>
      <c r="X6" s="1">
        <v>0.31227829271083646</v>
      </c>
      <c r="Y6">
        <v>5458</v>
      </c>
      <c r="Z6" s="1">
        <v>0.19512641993404178</v>
      </c>
      <c r="AA6" s="1">
        <v>0.64217662147306709</v>
      </c>
      <c r="AB6" s="1">
        <v>1.6489556614144377E-2</v>
      </c>
      <c r="AC6" s="1">
        <v>1.6489556614144375E-3</v>
      </c>
      <c r="AD6" s="1">
        <v>0.14455844631733236</v>
      </c>
    </row>
    <row r="7" spans="1:30" x14ac:dyDescent="0.25">
      <c r="A7" t="s">
        <v>590</v>
      </c>
      <c r="B7">
        <v>11023</v>
      </c>
      <c r="C7">
        <v>9955</v>
      </c>
      <c r="D7" s="1">
        <v>0.8838774485183325</v>
      </c>
      <c r="E7" s="1">
        <v>2.8126569563033652E-3</v>
      </c>
      <c r="F7" s="1">
        <v>6.2280261175288801E-3</v>
      </c>
      <c r="G7" s="1">
        <v>8.5283776996484179E-2</v>
      </c>
      <c r="H7" s="1">
        <v>0</v>
      </c>
      <c r="I7" s="1">
        <v>2.179809141135108E-2</v>
      </c>
      <c r="J7" s="27">
        <v>0.97508789552988451</v>
      </c>
      <c r="K7" s="1">
        <v>2.491210447011552E-2</v>
      </c>
      <c r="L7" s="28">
        <v>40.9</v>
      </c>
      <c r="M7" s="28">
        <v>37.299999999999997</v>
      </c>
      <c r="N7" s="28">
        <v>43.8</v>
      </c>
      <c r="O7" s="1">
        <v>0.91400000000000003</v>
      </c>
      <c r="P7" s="1">
        <v>0.60499999999999998</v>
      </c>
      <c r="Q7" s="1">
        <v>0.48282275711159739</v>
      </c>
      <c r="R7" t="s">
        <v>990</v>
      </c>
      <c r="S7" s="27">
        <v>0.51717724288840261</v>
      </c>
      <c r="T7" s="33">
        <v>4.2000000000000003E-2</v>
      </c>
      <c r="U7" s="33">
        <v>5.7999999999999996E-2</v>
      </c>
      <c r="V7" s="33">
        <v>3.8572806171648988E-2</v>
      </c>
      <c r="W7" s="21">
        <v>106639</v>
      </c>
      <c r="X7" s="1">
        <v>0.36996484178804623</v>
      </c>
      <c r="Y7">
        <v>3683</v>
      </c>
      <c r="Z7" s="1">
        <v>9.3130600054303556E-2</v>
      </c>
      <c r="AA7" s="1">
        <v>0.83926147162639153</v>
      </c>
      <c r="AB7" s="1">
        <v>1.6019549280477871E-2</v>
      </c>
      <c r="AC7" s="1">
        <v>2.7151778441487917E-3</v>
      </c>
      <c r="AD7" s="1">
        <v>4.8873201194678251E-2</v>
      </c>
    </row>
    <row r="8" spans="1:30" x14ac:dyDescent="0.25">
      <c r="A8" t="s">
        <v>590</v>
      </c>
      <c r="B8">
        <v>11024</v>
      </c>
      <c r="C8">
        <v>7789</v>
      </c>
      <c r="D8" s="1">
        <v>0.87341122095262547</v>
      </c>
      <c r="E8" s="1">
        <v>3.0427525998202594E-2</v>
      </c>
      <c r="F8" s="1">
        <v>0</v>
      </c>
      <c r="G8" s="1">
        <v>4.1340351778148668E-2</v>
      </c>
      <c r="H8" s="1">
        <v>5.135447425856978E-4</v>
      </c>
      <c r="I8" s="1">
        <v>5.4307356528437538E-2</v>
      </c>
      <c r="J8" s="27">
        <v>0.93028630119399147</v>
      </c>
      <c r="K8" s="1">
        <v>6.9713698806008473E-2</v>
      </c>
      <c r="L8" s="28">
        <v>37.6</v>
      </c>
      <c r="M8" s="28">
        <v>34.299999999999997</v>
      </c>
      <c r="N8" s="28">
        <v>38.9</v>
      </c>
      <c r="O8" s="1">
        <v>0.88</v>
      </c>
      <c r="P8" s="1">
        <v>0.504</v>
      </c>
      <c r="Q8" s="1">
        <v>0.52884745304688552</v>
      </c>
      <c r="R8" t="s">
        <v>990</v>
      </c>
      <c r="S8" s="27">
        <v>0.47115254695311448</v>
      </c>
      <c r="T8" s="33">
        <v>0.10199999999999999</v>
      </c>
      <c r="U8" s="33">
        <v>8.199999999999999E-2</v>
      </c>
      <c r="V8" s="33">
        <v>4.7165532879818596E-2</v>
      </c>
      <c r="W8" s="21">
        <v>93950</v>
      </c>
      <c r="X8" s="1">
        <v>0.36423160867890614</v>
      </c>
      <c r="Y8">
        <v>2837</v>
      </c>
      <c r="Z8" s="1">
        <v>7.7546704265068739E-2</v>
      </c>
      <c r="AA8" s="1">
        <v>0.80366584420162146</v>
      </c>
      <c r="AB8" s="1">
        <v>0</v>
      </c>
      <c r="AC8" s="1">
        <v>0</v>
      </c>
      <c r="AD8" s="1">
        <v>0.11878745153330983</v>
      </c>
    </row>
    <row r="9" spans="1:30" x14ac:dyDescent="0.25">
      <c r="A9" t="s">
        <v>590</v>
      </c>
      <c r="B9">
        <v>11030</v>
      </c>
      <c r="C9">
        <v>17295</v>
      </c>
      <c r="D9" s="1">
        <v>0.84926279271465743</v>
      </c>
      <c r="E9" s="1">
        <v>8.7308470656259039E-3</v>
      </c>
      <c r="F9" s="1">
        <v>1.2142237640936687E-3</v>
      </c>
      <c r="G9" s="1">
        <v>0.12153801676785198</v>
      </c>
      <c r="H9" s="1">
        <v>0</v>
      </c>
      <c r="I9" s="1">
        <v>1.9254119687771031E-2</v>
      </c>
      <c r="J9" s="27">
        <v>0.95611448395490028</v>
      </c>
      <c r="K9" s="1">
        <v>4.3885516045099743E-2</v>
      </c>
      <c r="L9" s="28">
        <v>45.3</v>
      </c>
      <c r="M9" s="28">
        <v>44.8</v>
      </c>
      <c r="N9" s="28">
        <v>45.9</v>
      </c>
      <c r="O9" s="1">
        <v>0.96799999999999997</v>
      </c>
      <c r="P9" s="1">
        <v>0.71799999999999997</v>
      </c>
      <c r="Q9" s="1">
        <v>0.77922395355942564</v>
      </c>
      <c r="R9" t="s">
        <v>989</v>
      </c>
      <c r="S9" s="27">
        <v>0.22077604644057436</v>
      </c>
      <c r="T9" s="33">
        <v>6.8000000000000005E-2</v>
      </c>
      <c r="U9" s="33">
        <v>3.7000000000000005E-2</v>
      </c>
      <c r="V9" s="33">
        <v>9.6585029320455321E-3</v>
      </c>
      <c r="W9" s="21">
        <v>162500</v>
      </c>
      <c r="X9" s="1">
        <v>0.15073720728534259</v>
      </c>
      <c r="Y9">
        <v>2607</v>
      </c>
      <c r="Z9" s="1">
        <v>0.29305715381664749</v>
      </c>
      <c r="AA9" s="1">
        <v>0.54737245876486385</v>
      </c>
      <c r="AB9" s="1">
        <v>4.2961258151131568E-2</v>
      </c>
      <c r="AC9" s="1">
        <v>0</v>
      </c>
      <c r="AD9" s="1">
        <v>0.11660912926735711</v>
      </c>
    </row>
    <row r="10" spans="1:30" x14ac:dyDescent="0.25">
      <c r="A10" t="s">
        <v>590</v>
      </c>
      <c r="B10">
        <v>11040</v>
      </c>
      <c r="C10">
        <v>40799</v>
      </c>
      <c r="D10" s="1">
        <v>0.56422951542929978</v>
      </c>
      <c r="E10" s="1">
        <v>1.1985587882055932E-2</v>
      </c>
      <c r="F10" s="1">
        <v>2.7206549180126965E-3</v>
      </c>
      <c r="G10" s="1">
        <v>0.34456726880560801</v>
      </c>
      <c r="H10" s="1">
        <v>0</v>
      </c>
      <c r="I10" s="1">
        <v>7.6496972965023655E-2</v>
      </c>
      <c r="J10" s="27">
        <v>0.88622270153680238</v>
      </c>
      <c r="K10" s="1">
        <v>0.11377729846319763</v>
      </c>
      <c r="L10" s="28">
        <v>44.1</v>
      </c>
      <c r="M10" s="28">
        <v>42.7</v>
      </c>
      <c r="N10" s="28">
        <v>45.1</v>
      </c>
      <c r="O10" s="1">
        <v>0.90700000000000003</v>
      </c>
      <c r="P10" s="1">
        <v>0.45299999999999996</v>
      </c>
      <c r="Q10" s="1">
        <v>0.54417598269022716</v>
      </c>
      <c r="R10" t="s">
        <v>988</v>
      </c>
      <c r="S10" s="27">
        <v>0.45582401730977284</v>
      </c>
      <c r="T10" s="33">
        <v>6.8000000000000005E-2</v>
      </c>
      <c r="U10" s="33">
        <v>4.0999999999999995E-2</v>
      </c>
      <c r="V10" s="33">
        <v>3.0501424940306554E-2</v>
      </c>
      <c r="W10" s="21">
        <v>105266</v>
      </c>
      <c r="X10" s="1">
        <v>0.34407706071227234</v>
      </c>
      <c r="Y10">
        <v>14038</v>
      </c>
      <c r="Z10" s="1">
        <v>0.15942441943296765</v>
      </c>
      <c r="AA10" s="1">
        <v>0.64838296053568889</v>
      </c>
      <c r="AB10" s="1">
        <v>1.3962102863655792E-2</v>
      </c>
      <c r="AC10" s="1">
        <v>5.6988174953697106E-4</v>
      </c>
      <c r="AD10" s="1">
        <v>0.17766063541815075</v>
      </c>
    </row>
    <row r="11" spans="1:30" x14ac:dyDescent="0.25">
      <c r="A11" t="s">
        <v>590</v>
      </c>
      <c r="B11">
        <v>11042</v>
      </c>
      <c r="C11">
        <v>542</v>
      </c>
      <c r="D11" s="1">
        <v>0.6162361623616236</v>
      </c>
      <c r="E11" s="1">
        <v>0.33025830258302585</v>
      </c>
      <c r="F11" s="1">
        <v>0</v>
      </c>
      <c r="G11" s="1">
        <v>2.5830258302583026E-2</v>
      </c>
      <c r="H11" s="1">
        <v>0</v>
      </c>
      <c r="I11" s="1">
        <v>2.7675276752767528E-2</v>
      </c>
      <c r="J11" s="27">
        <v>0.91512915129151295</v>
      </c>
      <c r="K11" s="1">
        <v>8.4870848708487087E-2</v>
      </c>
      <c r="L11" s="28">
        <v>81.5</v>
      </c>
      <c r="M11" s="28">
        <v>79</v>
      </c>
      <c r="N11" s="28">
        <v>84.1</v>
      </c>
      <c r="O11" s="1">
        <v>0.79200000000000004</v>
      </c>
      <c r="P11" s="1">
        <v>8.3000000000000004E-2</v>
      </c>
      <c r="Q11" s="1">
        <v>0.64022140221402213</v>
      </c>
      <c r="R11" t="s">
        <v>991</v>
      </c>
      <c r="S11" s="27">
        <v>0.35977859778597787</v>
      </c>
      <c r="T11" s="33" t="s">
        <v>945</v>
      </c>
      <c r="U11" s="33" t="s">
        <v>945</v>
      </c>
      <c r="V11" s="33" t="s">
        <v>945</v>
      </c>
      <c r="W11" s="21" t="s">
        <v>449</v>
      </c>
      <c r="X11" s="1">
        <v>0.15867158671586715</v>
      </c>
      <c r="Y11">
        <v>86</v>
      </c>
      <c r="Z11" s="1">
        <v>0.18604651162790697</v>
      </c>
      <c r="AA11" s="1">
        <v>8.1395348837209308E-2</v>
      </c>
      <c r="AB11" s="1">
        <v>0</v>
      </c>
      <c r="AC11" s="1">
        <v>0</v>
      </c>
      <c r="AD11" s="1">
        <v>0.73255813953488369</v>
      </c>
    </row>
    <row r="12" spans="1:30" x14ac:dyDescent="0.25">
      <c r="A12" t="s">
        <v>590</v>
      </c>
      <c r="B12">
        <v>11050</v>
      </c>
      <c r="C12">
        <v>30583</v>
      </c>
      <c r="D12" s="1">
        <v>0.82830330575810096</v>
      </c>
      <c r="E12" s="1">
        <v>2.3379001406009875E-2</v>
      </c>
      <c r="F12" s="1">
        <v>0</v>
      </c>
      <c r="G12" s="1">
        <v>8.4556779910407748E-2</v>
      </c>
      <c r="H12" s="1">
        <v>0</v>
      </c>
      <c r="I12" s="1">
        <v>6.3760912925481472E-2</v>
      </c>
      <c r="J12" s="27">
        <v>0.86721381159467681</v>
      </c>
      <c r="K12" s="1">
        <v>0.13278618840532322</v>
      </c>
      <c r="L12" s="28">
        <v>42.8</v>
      </c>
      <c r="M12" s="28">
        <v>39.799999999999997</v>
      </c>
      <c r="N12" s="28">
        <v>45.2</v>
      </c>
      <c r="O12" s="1">
        <v>0.93599999999999994</v>
      </c>
      <c r="P12" s="1">
        <v>0.61899999999999999</v>
      </c>
      <c r="Q12" s="1">
        <v>0.71893973562779723</v>
      </c>
      <c r="R12" t="s">
        <v>988</v>
      </c>
      <c r="S12" s="27">
        <v>0.28106026437220277</v>
      </c>
      <c r="T12" s="33">
        <v>7.400000000000001E-2</v>
      </c>
      <c r="U12" s="33">
        <v>4.4000000000000004E-2</v>
      </c>
      <c r="V12" s="33">
        <v>2.2900072411296161E-2</v>
      </c>
      <c r="W12" s="21">
        <v>106682</v>
      </c>
      <c r="X12" s="1">
        <v>0.22940849491547591</v>
      </c>
      <c r="Y12">
        <v>7016</v>
      </c>
      <c r="Z12" s="1">
        <v>0.2574116305587229</v>
      </c>
      <c r="AA12" s="1">
        <v>0.29732041049030788</v>
      </c>
      <c r="AB12" s="1">
        <v>2.3660205245153935E-2</v>
      </c>
      <c r="AC12" s="1">
        <v>3.4207525655644243E-3</v>
      </c>
      <c r="AD12" s="1">
        <v>0.41818700114025087</v>
      </c>
    </row>
    <row r="13" spans="1:30" x14ac:dyDescent="0.25">
      <c r="A13" t="s">
        <v>590</v>
      </c>
      <c r="B13">
        <v>11096</v>
      </c>
      <c r="C13">
        <v>7884</v>
      </c>
      <c r="D13" s="1">
        <v>0.31722475900558095</v>
      </c>
      <c r="E13" s="1">
        <v>0.28817858954845255</v>
      </c>
      <c r="F13" s="1">
        <v>0</v>
      </c>
      <c r="G13" s="1">
        <v>4.9594114662607811E-2</v>
      </c>
      <c r="H13" s="1">
        <v>0</v>
      </c>
      <c r="I13" s="1">
        <v>0.34500253678335868</v>
      </c>
      <c r="J13" s="27">
        <v>0.5579654997463217</v>
      </c>
      <c r="K13" s="1">
        <v>0.44203450025367835</v>
      </c>
      <c r="L13" s="28">
        <v>33.200000000000003</v>
      </c>
      <c r="M13" s="28">
        <v>28.9</v>
      </c>
      <c r="N13" s="28">
        <v>38.799999999999997</v>
      </c>
      <c r="O13" s="1">
        <v>0.753</v>
      </c>
      <c r="P13" s="1">
        <v>0.14699999999999999</v>
      </c>
      <c r="Q13" s="1">
        <v>0.57086128988087093</v>
      </c>
      <c r="R13" t="s">
        <v>988</v>
      </c>
      <c r="S13" s="27">
        <v>0.42913871011912907</v>
      </c>
      <c r="T13" s="33">
        <v>0.12</v>
      </c>
      <c r="U13" s="33">
        <v>0.17399999999999999</v>
      </c>
      <c r="V13" s="33">
        <v>0.15622489959839359</v>
      </c>
      <c r="W13" s="21">
        <v>55222</v>
      </c>
      <c r="X13" s="1">
        <v>0.33625063419583967</v>
      </c>
      <c r="Y13">
        <v>2651</v>
      </c>
      <c r="Z13" s="1">
        <v>4.7906450396076952E-2</v>
      </c>
      <c r="AA13" s="1">
        <v>9.5435684647302899E-2</v>
      </c>
      <c r="AB13" s="1">
        <v>0</v>
      </c>
      <c r="AC13" s="1">
        <v>0</v>
      </c>
      <c r="AD13" s="1">
        <v>0.85665786495662011</v>
      </c>
    </row>
    <row r="14" spans="1:30" x14ac:dyDescent="0.25">
      <c r="A14" t="s">
        <v>590</v>
      </c>
      <c r="B14">
        <v>11501</v>
      </c>
      <c r="C14">
        <v>19155</v>
      </c>
      <c r="D14" s="1">
        <v>0.79571913338553901</v>
      </c>
      <c r="E14" s="1">
        <v>1.3103628295484207E-2</v>
      </c>
      <c r="F14" s="1">
        <v>1.0441138084051162E-3</v>
      </c>
      <c r="G14" s="1">
        <v>8.358131036282955E-2</v>
      </c>
      <c r="H14" s="1">
        <v>0</v>
      </c>
      <c r="I14" s="1">
        <v>0.1065518141477421</v>
      </c>
      <c r="J14" s="27">
        <v>0.78193683111459145</v>
      </c>
      <c r="K14" s="1">
        <v>0.2180631688854085</v>
      </c>
      <c r="L14" s="28">
        <v>41.8</v>
      </c>
      <c r="M14" s="28">
        <v>40.5</v>
      </c>
      <c r="N14" s="28">
        <v>43</v>
      </c>
      <c r="O14" s="1">
        <v>0.85099999999999998</v>
      </c>
      <c r="P14" s="1">
        <v>0.38600000000000001</v>
      </c>
      <c r="Q14" s="1">
        <v>0.57588300220750555</v>
      </c>
      <c r="R14" t="s">
        <v>988</v>
      </c>
      <c r="S14" s="27">
        <v>0.42411699779249445</v>
      </c>
      <c r="T14" s="33">
        <v>4.5999999999999999E-2</v>
      </c>
      <c r="U14" s="33">
        <v>5.5999999999999994E-2</v>
      </c>
      <c r="V14" s="33">
        <v>2.8930647559821551E-2</v>
      </c>
      <c r="W14" s="21">
        <v>81930</v>
      </c>
      <c r="X14" s="1">
        <v>0.31219002871312973</v>
      </c>
      <c r="Y14">
        <v>5980</v>
      </c>
      <c r="Z14" s="1">
        <v>0.31471571906354517</v>
      </c>
      <c r="AA14" s="1">
        <v>0.24916387959866221</v>
      </c>
      <c r="AB14" s="1">
        <v>1.5050167224080267E-3</v>
      </c>
      <c r="AC14" s="1">
        <v>3.8461538461538464E-3</v>
      </c>
      <c r="AD14" s="1">
        <v>0.43076923076923079</v>
      </c>
    </row>
    <row r="15" spans="1:30" x14ac:dyDescent="0.25">
      <c r="A15" t="s">
        <v>590</v>
      </c>
      <c r="B15">
        <v>11507</v>
      </c>
      <c r="C15">
        <v>7224</v>
      </c>
      <c r="D15" s="1">
        <v>0.68106312292358806</v>
      </c>
      <c r="E15" s="1">
        <v>1.3842746400885935E-4</v>
      </c>
      <c r="F15" s="1">
        <v>4.8449612403100775E-3</v>
      </c>
      <c r="G15" s="1">
        <v>0.30218715393133999</v>
      </c>
      <c r="H15" s="1">
        <v>0</v>
      </c>
      <c r="I15" s="1">
        <v>1.1766334440753045E-2</v>
      </c>
      <c r="J15" s="27">
        <v>0.95542635658914732</v>
      </c>
      <c r="K15" s="1">
        <v>4.4573643410852716E-2</v>
      </c>
      <c r="L15" s="28">
        <v>45.8</v>
      </c>
      <c r="M15" s="28">
        <v>45.1</v>
      </c>
      <c r="N15" s="28">
        <v>47.3</v>
      </c>
      <c r="O15" s="1">
        <v>0.94400000000000006</v>
      </c>
      <c r="P15" s="1">
        <v>0.55000000000000004</v>
      </c>
      <c r="Q15" s="1">
        <v>0.60331781140861462</v>
      </c>
      <c r="R15" t="s">
        <v>992</v>
      </c>
      <c r="S15" s="27">
        <v>0.39668218859138538</v>
      </c>
      <c r="T15" s="33">
        <v>0.125</v>
      </c>
      <c r="U15" s="33">
        <v>2.7999999999999997E-2</v>
      </c>
      <c r="V15" s="33">
        <v>1.6020236087689713E-2</v>
      </c>
      <c r="W15" s="21">
        <v>96048</v>
      </c>
      <c r="X15" s="1">
        <v>0.28820598006644516</v>
      </c>
      <c r="Y15">
        <v>2082</v>
      </c>
      <c r="Z15" s="1">
        <v>0.15898174831892412</v>
      </c>
      <c r="AA15" s="1">
        <v>0.7098943323727186</v>
      </c>
      <c r="AB15" s="1">
        <v>7.684918347742555E-3</v>
      </c>
      <c r="AC15" s="1">
        <v>0</v>
      </c>
      <c r="AD15" s="1">
        <v>0.12343900096061479</v>
      </c>
    </row>
    <row r="16" spans="1:30" x14ac:dyDescent="0.25">
      <c r="A16" t="s">
        <v>590</v>
      </c>
      <c r="B16">
        <v>11509</v>
      </c>
      <c r="C16">
        <v>2232</v>
      </c>
      <c r="D16" s="1">
        <v>0.95564516129032262</v>
      </c>
      <c r="E16" s="1">
        <v>3.0017921146953404E-2</v>
      </c>
      <c r="F16" s="1">
        <v>0</v>
      </c>
      <c r="G16" s="1">
        <v>1.2992831541218637E-2</v>
      </c>
      <c r="H16" s="1">
        <v>0</v>
      </c>
      <c r="I16" s="1">
        <v>1.3440860215053765E-3</v>
      </c>
      <c r="J16" s="27">
        <v>0.96370967741935487</v>
      </c>
      <c r="K16" s="1">
        <v>3.6290322580645164E-2</v>
      </c>
      <c r="L16" s="28">
        <v>54.9</v>
      </c>
      <c r="M16" s="28">
        <v>54.9</v>
      </c>
      <c r="N16" s="28">
        <v>54.9</v>
      </c>
      <c r="O16" s="1">
        <v>0.97799999999999998</v>
      </c>
      <c r="P16" s="1">
        <v>0.58499999999999996</v>
      </c>
      <c r="Q16" s="1">
        <v>0.86968449931412894</v>
      </c>
      <c r="R16" t="s">
        <v>993</v>
      </c>
      <c r="S16" s="27">
        <v>0.13031550068587106</v>
      </c>
      <c r="T16" s="33">
        <v>4.9000000000000002E-2</v>
      </c>
      <c r="U16" s="33">
        <v>2.7999999999999997E-2</v>
      </c>
      <c r="V16" s="33">
        <v>5.4704595185995622E-3</v>
      </c>
      <c r="W16" s="21">
        <v>120385</v>
      </c>
      <c r="X16" s="1">
        <v>0.13216845878136202</v>
      </c>
      <c r="Y16">
        <v>295</v>
      </c>
      <c r="Z16" s="1">
        <v>0.48135593220338985</v>
      </c>
      <c r="AA16" s="1">
        <v>0.28474576271186441</v>
      </c>
      <c r="AB16" s="1">
        <v>5.0847457627118647E-2</v>
      </c>
      <c r="AC16" s="1">
        <v>0</v>
      </c>
      <c r="AD16" s="1">
        <v>0.18305084745762712</v>
      </c>
    </row>
    <row r="17" spans="1:30" x14ac:dyDescent="0.25">
      <c r="A17" t="s">
        <v>590</v>
      </c>
      <c r="B17">
        <v>11510</v>
      </c>
      <c r="C17">
        <v>33430</v>
      </c>
      <c r="D17" s="1">
        <v>0.54932695183966496</v>
      </c>
      <c r="E17" s="1">
        <v>0.29153454980556387</v>
      </c>
      <c r="F17" s="1">
        <v>6.5809153454980554E-4</v>
      </c>
      <c r="G17" s="1">
        <v>3.1049955130122646E-2</v>
      </c>
      <c r="H17" s="1">
        <v>0</v>
      </c>
      <c r="I17" s="1">
        <v>0.1274304516900987</v>
      </c>
      <c r="J17" s="27">
        <v>0.77400538438528266</v>
      </c>
      <c r="K17" s="1">
        <v>0.22599461561471731</v>
      </c>
      <c r="L17" s="28">
        <v>39.799999999999997</v>
      </c>
      <c r="M17" s="28">
        <v>38.6</v>
      </c>
      <c r="N17" s="28">
        <v>40.700000000000003</v>
      </c>
      <c r="O17" s="1">
        <v>0.91200000000000003</v>
      </c>
      <c r="P17" s="1">
        <v>0.40899999999999997</v>
      </c>
      <c r="Q17" s="1">
        <v>0.69071806069812336</v>
      </c>
      <c r="R17" t="s">
        <v>988</v>
      </c>
      <c r="S17" s="27">
        <v>0.30928193930187664</v>
      </c>
      <c r="T17" s="33">
        <v>7.5999999999999998E-2</v>
      </c>
      <c r="U17" s="33">
        <v>7.2999999999999995E-2</v>
      </c>
      <c r="V17" s="33">
        <v>6.5070126896288522E-2</v>
      </c>
      <c r="W17" s="21">
        <v>92518</v>
      </c>
      <c r="X17" s="1">
        <v>0.24762189650014957</v>
      </c>
      <c r="Y17">
        <v>8278</v>
      </c>
      <c r="Z17" s="1">
        <v>9.6762503020053153E-2</v>
      </c>
      <c r="AA17" s="1">
        <v>8.9997583957477645E-2</v>
      </c>
      <c r="AB17" s="1">
        <v>3.0925344286059434E-2</v>
      </c>
      <c r="AC17" s="1">
        <v>0</v>
      </c>
      <c r="AD17" s="1">
        <v>0.78231456873640981</v>
      </c>
    </row>
    <row r="18" spans="1:30" x14ac:dyDescent="0.25">
      <c r="A18" t="s">
        <v>590</v>
      </c>
      <c r="B18">
        <v>11514</v>
      </c>
      <c r="C18">
        <v>5197</v>
      </c>
      <c r="D18" s="1">
        <v>0.7475466615355012</v>
      </c>
      <c r="E18" s="1">
        <v>4.9451606696170866E-2</v>
      </c>
      <c r="F18" s="1">
        <v>3.0786992495670578E-3</v>
      </c>
      <c r="G18" s="1">
        <v>0.14508370213584759</v>
      </c>
      <c r="H18" s="1">
        <v>0</v>
      </c>
      <c r="I18" s="1">
        <v>5.4839330382913221E-2</v>
      </c>
      <c r="J18" s="27">
        <v>0.8957090629209159</v>
      </c>
      <c r="K18" s="1">
        <v>0.10429093707908409</v>
      </c>
      <c r="L18" s="28">
        <v>41.2</v>
      </c>
      <c r="M18" s="28">
        <v>39.200000000000003</v>
      </c>
      <c r="N18" s="28">
        <v>42.6</v>
      </c>
      <c r="O18" s="1">
        <v>0.87400000000000011</v>
      </c>
      <c r="P18" s="1">
        <v>0.39399999999999996</v>
      </c>
      <c r="Q18" s="1">
        <v>0.67698846387370981</v>
      </c>
      <c r="R18" t="s">
        <v>988</v>
      </c>
      <c r="S18" s="27">
        <v>0.32301153612629019</v>
      </c>
      <c r="T18" s="33">
        <v>5.2999999999999999E-2</v>
      </c>
      <c r="U18" s="33">
        <v>8.4000000000000005E-2</v>
      </c>
      <c r="V18" s="33">
        <v>3.8901601830663615E-2</v>
      </c>
      <c r="W18" s="21">
        <v>85741</v>
      </c>
      <c r="X18" s="1">
        <v>0.22589955743698287</v>
      </c>
      <c r="Y18">
        <v>1174</v>
      </c>
      <c r="Z18" s="1">
        <v>0.368824531516184</v>
      </c>
      <c r="AA18" s="1">
        <v>0.38415672913117549</v>
      </c>
      <c r="AB18" s="1">
        <v>0</v>
      </c>
      <c r="AC18" s="1">
        <v>0</v>
      </c>
      <c r="AD18" s="1">
        <v>0.24701873935264054</v>
      </c>
    </row>
    <row r="19" spans="1:30" x14ac:dyDescent="0.25">
      <c r="A19" t="s">
        <v>590</v>
      </c>
      <c r="B19">
        <v>11516</v>
      </c>
      <c r="C19">
        <v>7513</v>
      </c>
      <c r="D19" s="1">
        <v>0.80354052974843604</v>
      </c>
      <c r="E19" s="1">
        <v>0</v>
      </c>
      <c r="F19" s="1">
        <v>0</v>
      </c>
      <c r="G19" s="1">
        <v>2.1828830027951551E-2</v>
      </c>
      <c r="H19" s="1">
        <v>0</v>
      </c>
      <c r="I19" s="1">
        <v>0.17463064022361241</v>
      </c>
      <c r="J19" s="27">
        <v>0.80074537468388129</v>
      </c>
      <c r="K19" s="1">
        <v>0.19925462531611873</v>
      </c>
      <c r="L19" s="28">
        <v>28.9</v>
      </c>
      <c r="M19" s="28">
        <v>28</v>
      </c>
      <c r="N19" s="28">
        <v>29.5</v>
      </c>
      <c r="O19" s="1">
        <v>0.91299999999999992</v>
      </c>
      <c r="P19" s="1">
        <v>0.48200000000000004</v>
      </c>
      <c r="Q19" s="1">
        <v>0.69662756598240472</v>
      </c>
      <c r="R19" t="s">
        <v>988</v>
      </c>
      <c r="S19" s="27">
        <v>0.30337243401759528</v>
      </c>
      <c r="T19" s="33">
        <v>7.400000000000001E-2</v>
      </c>
      <c r="U19" s="33">
        <v>5.7999999999999996E-2</v>
      </c>
      <c r="V19" s="33">
        <v>3.3969288040949279E-2</v>
      </c>
      <c r="W19" s="21">
        <v>91250</v>
      </c>
      <c r="X19" s="1">
        <v>0.23572474377745242</v>
      </c>
      <c r="Y19">
        <v>1771</v>
      </c>
      <c r="Z19" s="1">
        <v>0.2236024844720497</v>
      </c>
      <c r="AA19" s="1">
        <v>9.7684923771880289E-2</v>
      </c>
      <c r="AB19" s="1">
        <v>0</v>
      </c>
      <c r="AC19" s="1">
        <v>0</v>
      </c>
      <c r="AD19" s="1">
        <v>0.67871259175607002</v>
      </c>
    </row>
    <row r="20" spans="1:30" x14ac:dyDescent="0.25">
      <c r="A20" t="s">
        <v>590</v>
      </c>
      <c r="B20">
        <v>11518</v>
      </c>
      <c r="C20">
        <v>10065</v>
      </c>
      <c r="D20" s="1">
        <v>0.97277694982613017</v>
      </c>
      <c r="E20" s="1">
        <v>6.8554396423248882E-3</v>
      </c>
      <c r="F20" s="1">
        <v>3.5767511177347243E-3</v>
      </c>
      <c r="G20" s="1">
        <v>8.4451068057625443E-3</v>
      </c>
      <c r="H20" s="1">
        <v>0</v>
      </c>
      <c r="I20" s="1">
        <v>8.34575260804769E-3</v>
      </c>
      <c r="J20" s="27">
        <v>0.89289617486338801</v>
      </c>
      <c r="K20" s="1">
        <v>0.10710382513661203</v>
      </c>
      <c r="L20" s="28">
        <v>44.6</v>
      </c>
      <c r="M20" s="28">
        <v>40.5</v>
      </c>
      <c r="N20" s="28">
        <v>47.3</v>
      </c>
      <c r="O20" s="1">
        <v>0.94099999999999995</v>
      </c>
      <c r="P20" s="1">
        <v>0.39600000000000002</v>
      </c>
      <c r="Q20" s="1">
        <v>0.86024551463644949</v>
      </c>
      <c r="R20" t="s">
        <v>988</v>
      </c>
      <c r="S20" s="27">
        <v>0.13975448536355051</v>
      </c>
      <c r="T20" s="33">
        <v>7.8E-2</v>
      </c>
      <c r="U20" s="33">
        <v>3.4000000000000002E-2</v>
      </c>
      <c r="V20" s="33">
        <v>4.9921589127025615E-2</v>
      </c>
      <c r="W20" s="21">
        <v>94475</v>
      </c>
      <c r="X20" s="1">
        <v>7.4416294088425233E-2</v>
      </c>
      <c r="Y20">
        <v>749</v>
      </c>
      <c r="Z20" s="1">
        <v>0.27770360480640854</v>
      </c>
      <c r="AA20" s="1">
        <v>9.879839786381843E-2</v>
      </c>
      <c r="AB20" s="1">
        <v>5.3404539385847799E-2</v>
      </c>
      <c r="AC20" s="1">
        <v>0</v>
      </c>
      <c r="AD20" s="1">
        <v>0.57009345794392519</v>
      </c>
    </row>
    <row r="21" spans="1:30" x14ac:dyDescent="0.25">
      <c r="A21" t="s">
        <v>590</v>
      </c>
      <c r="B21">
        <v>11520</v>
      </c>
      <c r="C21">
        <v>43632</v>
      </c>
      <c r="D21" s="1">
        <v>0.36835350201686834</v>
      </c>
      <c r="E21" s="1">
        <v>0.31692335900256691</v>
      </c>
      <c r="F21" s="1">
        <v>1.8633113311331134E-2</v>
      </c>
      <c r="G21" s="1">
        <v>1.9641547488082143E-2</v>
      </c>
      <c r="H21" s="1">
        <v>2.7502750275027501E-4</v>
      </c>
      <c r="I21" s="1">
        <v>0.27617345067840116</v>
      </c>
      <c r="J21" s="27">
        <v>0.57148423175650898</v>
      </c>
      <c r="K21" s="1">
        <v>0.42851576824349102</v>
      </c>
      <c r="L21" s="28">
        <v>37.700000000000003</v>
      </c>
      <c r="M21" s="28">
        <v>35.1</v>
      </c>
      <c r="N21" s="28">
        <v>40.4</v>
      </c>
      <c r="O21" s="1">
        <v>0.78400000000000003</v>
      </c>
      <c r="P21" s="1">
        <v>0.24</v>
      </c>
      <c r="Q21" s="1">
        <v>0.55645300302888523</v>
      </c>
      <c r="R21" t="s">
        <v>988</v>
      </c>
      <c r="S21" s="27">
        <v>0.44354699697111477</v>
      </c>
      <c r="T21" s="33">
        <v>9.8000000000000004E-2</v>
      </c>
      <c r="U21" s="33">
        <v>0.14800000000000002</v>
      </c>
      <c r="V21" s="33">
        <v>0.1289731946682291</v>
      </c>
      <c r="W21" s="21">
        <v>67188</v>
      </c>
      <c r="X21" s="1">
        <v>0.33019343601026768</v>
      </c>
      <c r="Y21">
        <v>14407</v>
      </c>
      <c r="Z21" s="1">
        <v>3.5607690705906851E-2</v>
      </c>
      <c r="AA21" s="1">
        <v>4.8518081488165478E-2</v>
      </c>
      <c r="AB21" s="1">
        <v>1.256333726660651E-2</v>
      </c>
      <c r="AC21" s="1">
        <v>4.8587492191295897E-4</v>
      </c>
      <c r="AD21" s="1">
        <v>0.90282501561740824</v>
      </c>
    </row>
    <row r="22" spans="1:30" x14ac:dyDescent="0.25">
      <c r="A22" t="s">
        <v>590</v>
      </c>
      <c r="B22">
        <v>11530</v>
      </c>
      <c r="C22">
        <v>28155</v>
      </c>
      <c r="D22" s="1">
        <v>0.91209376664890784</v>
      </c>
      <c r="E22" s="1">
        <v>1.4029479666133902E-2</v>
      </c>
      <c r="F22" s="1">
        <v>0</v>
      </c>
      <c r="G22" s="1">
        <v>3.4878351980110106E-2</v>
      </c>
      <c r="H22" s="1">
        <v>0</v>
      </c>
      <c r="I22" s="1">
        <v>3.8998401704848161E-2</v>
      </c>
      <c r="J22" s="27">
        <v>0.94746936600958975</v>
      </c>
      <c r="K22" s="1">
        <v>5.2530633990410226E-2</v>
      </c>
      <c r="L22" s="28">
        <v>42.7</v>
      </c>
      <c r="M22" s="28">
        <v>41.5</v>
      </c>
      <c r="N22" s="28">
        <v>43.4</v>
      </c>
      <c r="O22" s="1">
        <v>0.96799999999999997</v>
      </c>
      <c r="P22" s="1">
        <v>0.63</v>
      </c>
      <c r="Q22" s="1">
        <v>0.86263965158113998</v>
      </c>
      <c r="R22" t="s">
        <v>994</v>
      </c>
      <c r="S22" s="27">
        <v>0.13736034841886002</v>
      </c>
      <c r="T22" s="33">
        <v>5.2000000000000005E-2</v>
      </c>
      <c r="U22" s="33">
        <v>0.04</v>
      </c>
      <c r="V22" s="33">
        <v>1.4792582270339801E-2</v>
      </c>
      <c r="W22" s="21">
        <v>137788</v>
      </c>
      <c r="X22" s="1">
        <v>8.1264429053454088E-2</v>
      </c>
      <c r="Y22">
        <v>2288</v>
      </c>
      <c r="Z22" s="1">
        <v>0.48907342657342656</v>
      </c>
      <c r="AA22" s="1">
        <v>0.27447552447552448</v>
      </c>
      <c r="AB22" s="1">
        <v>3.277972027972028E-2</v>
      </c>
      <c r="AC22" s="1">
        <v>0</v>
      </c>
      <c r="AD22" s="1">
        <v>0.20367132867132867</v>
      </c>
    </row>
    <row r="23" spans="1:30" x14ac:dyDescent="0.25">
      <c r="A23" t="s">
        <v>590</v>
      </c>
      <c r="B23">
        <v>11542</v>
      </c>
      <c r="C23">
        <v>27691</v>
      </c>
      <c r="D23" s="1">
        <v>0.64436098371311978</v>
      </c>
      <c r="E23" s="1">
        <v>6.6375356614062325E-2</v>
      </c>
      <c r="F23" s="1">
        <v>2.6001227835758911E-3</v>
      </c>
      <c r="G23" s="1">
        <v>3.6365606153623921E-2</v>
      </c>
      <c r="H23" s="1">
        <v>0</v>
      </c>
      <c r="I23" s="1">
        <v>0.25029793073561807</v>
      </c>
      <c r="J23" s="27">
        <v>0.69806074175724964</v>
      </c>
      <c r="K23" s="1">
        <v>0.30193925824275036</v>
      </c>
      <c r="L23" s="28">
        <v>39.1</v>
      </c>
      <c r="M23" s="28">
        <v>36.299999999999997</v>
      </c>
      <c r="N23" s="28">
        <v>43.3</v>
      </c>
      <c r="O23" s="1">
        <v>0.79500000000000004</v>
      </c>
      <c r="P23" s="1">
        <v>0.34399999999999997</v>
      </c>
      <c r="Q23" s="1">
        <v>0.54691225101899565</v>
      </c>
      <c r="R23" t="s">
        <v>988</v>
      </c>
      <c r="S23" s="27">
        <v>0.45308774898100435</v>
      </c>
      <c r="T23" s="33">
        <v>5.9000000000000004E-2</v>
      </c>
      <c r="U23" s="33">
        <v>0.14599999999999999</v>
      </c>
      <c r="V23" s="33">
        <v>6.9719683745764455E-2</v>
      </c>
      <c r="W23" s="21">
        <v>65671</v>
      </c>
      <c r="X23" s="1">
        <v>0.34354122277996463</v>
      </c>
      <c r="Y23">
        <v>9513</v>
      </c>
      <c r="Z23" s="1">
        <v>0.25270682224324609</v>
      </c>
      <c r="AA23" s="1">
        <v>0.12193840008409546</v>
      </c>
      <c r="AB23" s="1">
        <v>1.1668243456322927E-2</v>
      </c>
      <c r="AC23" s="1">
        <v>0</v>
      </c>
      <c r="AD23" s="1">
        <v>0.61368653421633557</v>
      </c>
    </row>
    <row r="24" spans="1:30" x14ac:dyDescent="0.25">
      <c r="A24" t="s">
        <v>590</v>
      </c>
      <c r="B24">
        <v>11545</v>
      </c>
      <c r="C24">
        <v>12653</v>
      </c>
      <c r="D24" s="1">
        <v>0.88445427961748202</v>
      </c>
      <c r="E24" s="1">
        <v>9.9581127005453247E-3</v>
      </c>
      <c r="F24" s="1">
        <v>0</v>
      </c>
      <c r="G24" s="1">
        <v>7.2235833399193872E-2</v>
      </c>
      <c r="H24" s="1">
        <v>0</v>
      </c>
      <c r="I24" s="1">
        <v>3.3351774282778787E-2</v>
      </c>
      <c r="J24" s="27">
        <v>0.95305461155457205</v>
      </c>
      <c r="K24" s="1">
        <v>4.6945388445427963E-2</v>
      </c>
      <c r="L24" s="28">
        <v>45.4</v>
      </c>
      <c r="M24" s="28">
        <v>44.7</v>
      </c>
      <c r="N24" s="28">
        <v>45.9</v>
      </c>
      <c r="O24" s="1">
        <v>0.96</v>
      </c>
      <c r="P24" s="1">
        <v>0.65099999999999991</v>
      </c>
      <c r="Q24" s="1">
        <v>0.79275254405559692</v>
      </c>
      <c r="R24" t="s">
        <v>988</v>
      </c>
      <c r="S24" s="27">
        <v>0.20724745594440308</v>
      </c>
      <c r="T24" s="33">
        <v>4.5999999999999999E-2</v>
      </c>
      <c r="U24" s="33">
        <v>2.1000000000000001E-2</v>
      </c>
      <c r="V24" s="33">
        <v>1.8514178579798455E-2</v>
      </c>
      <c r="W24" s="21">
        <v>142107</v>
      </c>
      <c r="X24" s="1">
        <v>0.13127321583814114</v>
      </c>
      <c r="Y24">
        <v>1661</v>
      </c>
      <c r="Z24" s="1">
        <v>0.3172787477423239</v>
      </c>
      <c r="AA24" s="1">
        <v>0.41782059000602045</v>
      </c>
      <c r="AB24" s="1">
        <v>3.9133052378085488E-2</v>
      </c>
      <c r="AC24" s="1">
        <v>0</v>
      </c>
      <c r="AD24" s="1">
        <v>0.22576760987357014</v>
      </c>
    </row>
    <row r="25" spans="1:30" x14ac:dyDescent="0.25">
      <c r="A25" t="s">
        <v>590</v>
      </c>
      <c r="B25">
        <v>11547</v>
      </c>
      <c r="C25">
        <v>797</v>
      </c>
      <c r="D25" s="1">
        <v>0.90464240903387705</v>
      </c>
      <c r="E25" s="1">
        <v>0</v>
      </c>
      <c r="F25" s="1">
        <v>0</v>
      </c>
      <c r="G25" s="1">
        <v>6.775407779171895E-2</v>
      </c>
      <c r="H25" s="1">
        <v>0</v>
      </c>
      <c r="I25" s="1">
        <v>2.7603513174404015E-2</v>
      </c>
      <c r="J25" s="27">
        <v>0.91468005018820575</v>
      </c>
      <c r="K25" s="1">
        <v>8.5319949811794235E-2</v>
      </c>
      <c r="L25" s="28">
        <v>43.1</v>
      </c>
      <c r="M25" s="28">
        <v>45.8</v>
      </c>
      <c r="N25" s="28">
        <v>40.5</v>
      </c>
      <c r="O25" s="1">
        <v>0.92599999999999993</v>
      </c>
      <c r="P25" s="1">
        <v>0.54500000000000004</v>
      </c>
      <c r="Q25" s="1">
        <v>0.80301129234629864</v>
      </c>
      <c r="R25" t="s">
        <v>988</v>
      </c>
      <c r="S25" s="27">
        <v>0.19698870765370136</v>
      </c>
      <c r="T25" s="33">
        <v>0.16399999999999998</v>
      </c>
      <c r="U25" s="33">
        <v>9.4E-2</v>
      </c>
      <c r="V25" s="33">
        <v>0</v>
      </c>
      <c r="W25" s="21">
        <v>92361</v>
      </c>
      <c r="X25" s="1">
        <v>0.17063989962358847</v>
      </c>
      <c r="Y25">
        <v>136</v>
      </c>
      <c r="Z25" s="1">
        <v>0.16911764705882354</v>
      </c>
      <c r="AA25" s="1">
        <v>0.39705882352941174</v>
      </c>
      <c r="AB25" s="1">
        <v>0</v>
      </c>
      <c r="AC25" s="1">
        <v>0</v>
      </c>
      <c r="AD25" s="1">
        <v>0.43382352941176472</v>
      </c>
    </row>
    <row r="26" spans="1:30" x14ac:dyDescent="0.25">
      <c r="A26" t="s">
        <v>590</v>
      </c>
      <c r="B26">
        <v>11548</v>
      </c>
      <c r="C26">
        <v>2328</v>
      </c>
      <c r="D26" s="1">
        <v>0.68857388316151202</v>
      </c>
      <c r="E26" s="1">
        <v>0.1134020618556701</v>
      </c>
      <c r="F26" s="1">
        <v>0</v>
      </c>
      <c r="G26" s="1">
        <v>0.12457044673539519</v>
      </c>
      <c r="H26" s="1">
        <v>0</v>
      </c>
      <c r="I26" s="1">
        <v>7.3453608247422683E-2</v>
      </c>
      <c r="J26" s="27">
        <v>0.90120274914089349</v>
      </c>
      <c r="K26" s="1">
        <v>9.8797250859106525E-2</v>
      </c>
      <c r="L26" s="28">
        <v>21.3</v>
      </c>
      <c r="M26" s="28">
        <v>21.4</v>
      </c>
      <c r="N26" s="28">
        <v>21.2</v>
      </c>
      <c r="O26" s="1">
        <v>0.94</v>
      </c>
      <c r="P26" s="1">
        <v>0.61</v>
      </c>
      <c r="Q26" s="1">
        <v>0.73127177700348434</v>
      </c>
      <c r="R26" t="s">
        <v>988</v>
      </c>
      <c r="S26" s="27">
        <v>0.26872822299651566</v>
      </c>
      <c r="T26" s="33">
        <v>0.06</v>
      </c>
      <c r="U26" s="33">
        <v>4.8000000000000001E-2</v>
      </c>
      <c r="V26" s="33">
        <v>2.8423772609819122E-2</v>
      </c>
      <c r="W26" s="21">
        <v>103194</v>
      </c>
      <c r="X26" s="1">
        <v>0.22164948453608246</v>
      </c>
      <c r="Y26">
        <v>516</v>
      </c>
      <c r="Z26" s="1">
        <v>0.2131782945736434</v>
      </c>
      <c r="AA26" s="1">
        <v>0.33720930232558138</v>
      </c>
      <c r="AB26" s="1">
        <v>0.11821705426356589</v>
      </c>
      <c r="AC26" s="1">
        <v>0</v>
      </c>
      <c r="AD26" s="1">
        <v>0.33139534883720928</v>
      </c>
    </row>
    <row r="27" spans="1:30" x14ac:dyDescent="0.25">
      <c r="A27" t="s">
        <v>590</v>
      </c>
      <c r="B27">
        <v>11549</v>
      </c>
      <c r="C27">
        <v>2337</v>
      </c>
      <c r="D27" s="1">
        <v>0.68421052631578949</v>
      </c>
      <c r="E27" s="1">
        <v>0.12879760376551133</v>
      </c>
      <c r="F27" s="1">
        <v>6.4184852374839542E-3</v>
      </c>
      <c r="G27" s="1">
        <v>8.7291399229781769E-2</v>
      </c>
      <c r="H27" s="1">
        <v>0</v>
      </c>
      <c r="I27" s="1">
        <v>9.3281985451433458E-2</v>
      </c>
      <c r="J27" s="27">
        <v>0.87933247753530164</v>
      </c>
      <c r="K27" s="1">
        <v>0.12066752246469833</v>
      </c>
      <c r="L27" s="28">
        <v>20.3</v>
      </c>
      <c r="M27" s="28">
        <v>20.100000000000001</v>
      </c>
      <c r="N27" s="28">
        <v>20.399999999999999</v>
      </c>
      <c r="O27" s="1">
        <v>1</v>
      </c>
      <c r="P27" s="1">
        <v>0.67500000000000004</v>
      </c>
      <c r="Q27" s="1">
        <v>0.76379974326059052</v>
      </c>
      <c r="R27" t="s">
        <v>988</v>
      </c>
      <c r="S27" s="27">
        <v>0.23620025673940948</v>
      </c>
      <c r="T27" s="33">
        <v>0.106</v>
      </c>
      <c r="U27" s="33" t="s">
        <v>945</v>
      </c>
      <c r="V27" s="33" t="s">
        <v>945</v>
      </c>
      <c r="W27" s="21" t="s">
        <v>449</v>
      </c>
      <c r="X27" s="1">
        <v>9.2426187419768935E-2</v>
      </c>
      <c r="Y27">
        <v>216</v>
      </c>
      <c r="Z27" s="1">
        <v>0.16666666666666666</v>
      </c>
      <c r="AA27" s="1">
        <v>0.49074074074074076</v>
      </c>
      <c r="AB27" s="1">
        <v>7.8703703703703706E-2</v>
      </c>
      <c r="AC27" s="1">
        <v>0</v>
      </c>
      <c r="AD27" s="1">
        <v>0.2638888888888889</v>
      </c>
    </row>
    <row r="28" spans="1:30" x14ac:dyDescent="0.25">
      <c r="A28" t="s">
        <v>590</v>
      </c>
      <c r="B28">
        <v>11550</v>
      </c>
      <c r="C28">
        <v>57224</v>
      </c>
      <c r="D28" s="1">
        <v>0.18408360128617363</v>
      </c>
      <c r="E28" s="1">
        <v>0.47782398993429331</v>
      </c>
      <c r="F28" s="1">
        <v>6.9900740947854046E-4</v>
      </c>
      <c r="G28" s="1">
        <v>1.9974136725849294E-2</v>
      </c>
      <c r="H28" s="1">
        <v>0</v>
      </c>
      <c r="I28" s="1">
        <v>0.31741926464420522</v>
      </c>
      <c r="J28" s="27">
        <v>0.59768628547462599</v>
      </c>
      <c r="K28" s="1">
        <v>0.40231371452537396</v>
      </c>
      <c r="L28" s="28">
        <v>33.700000000000003</v>
      </c>
      <c r="M28" s="28">
        <v>32.200000000000003</v>
      </c>
      <c r="N28" s="28">
        <v>35.6</v>
      </c>
      <c r="O28" s="1">
        <v>0.71499999999999997</v>
      </c>
      <c r="P28" s="1">
        <v>0.16800000000000001</v>
      </c>
      <c r="Q28" s="1">
        <v>0.5509059698645814</v>
      </c>
      <c r="R28" t="s">
        <v>988</v>
      </c>
      <c r="S28" s="27">
        <v>0.4490940301354186</v>
      </c>
      <c r="T28" s="33">
        <v>0.10800000000000001</v>
      </c>
      <c r="U28" s="33">
        <v>0.20699999999999999</v>
      </c>
      <c r="V28" s="33">
        <v>0.20005903187721369</v>
      </c>
      <c r="W28" s="21">
        <v>53935</v>
      </c>
      <c r="X28" s="1">
        <v>0.3762057877813505</v>
      </c>
      <c r="Y28">
        <v>21528</v>
      </c>
      <c r="Z28" s="1">
        <v>2.2250092902266816E-2</v>
      </c>
      <c r="AA28" s="1">
        <v>3.311965811965812E-2</v>
      </c>
      <c r="AB28" s="1">
        <v>2.9635823114083984E-2</v>
      </c>
      <c r="AC28" s="1">
        <v>4.6451133407655144E-4</v>
      </c>
      <c r="AD28" s="1">
        <v>0.9145299145299145</v>
      </c>
    </row>
    <row r="29" spans="1:30" x14ac:dyDescent="0.25">
      <c r="A29" t="s">
        <v>590</v>
      </c>
      <c r="B29">
        <v>11552</v>
      </c>
      <c r="C29">
        <v>22949</v>
      </c>
      <c r="D29" s="1">
        <v>0.63022353915203277</v>
      </c>
      <c r="E29" s="1">
        <v>0.22105538367684865</v>
      </c>
      <c r="F29" s="1">
        <v>1.1329469693668569E-3</v>
      </c>
      <c r="G29" s="1">
        <v>7.9480587389428731E-2</v>
      </c>
      <c r="H29" s="1">
        <v>0</v>
      </c>
      <c r="I29" s="1">
        <v>6.810754281232298E-2</v>
      </c>
      <c r="J29" s="27">
        <v>0.83951370430084105</v>
      </c>
      <c r="K29" s="1">
        <v>0.16048629569915901</v>
      </c>
      <c r="L29" s="28">
        <v>41</v>
      </c>
      <c r="M29" s="28">
        <v>39.6</v>
      </c>
      <c r="N29" s="28">
        <v>42.2</v>
      </c>
      <c r="O29" s="1">
        <v>0.89700000000000002</v>
      </c>
      <c r="P29" s="1">
        <v>0.375</v>
      </c>
      <c r="Q29" s="1">
        <v>0.71195101740171252</v>
      </c>
      <c r="R29" t="s">
        <v>988</v>
      </c>
      <c r="S29" s="27">
        <v>0.28804898259828748</v>
      </c>
      <c r="T29" s="33">
        <v>0.08</v>
      </c>
      <c r="U29" s="33">
        <v>5.4000000000000006E-2</v>
      </c>
      <c r="V29" s="33">
        <v>4.9971607041453717E-2</v>
      </c>
      <c r="W29" s="21">
        <v>98056</v>
      </c>
      <c r="X29" s="1">
        <v>0.20798291864569263</v>
      </c>
      <c r="Y29">
        <v>4773</v>
      </c>
      <c r="Z29" s="1">
        <v>0.15566729520217892</v>
      </c>
      <c r="AA29" s="1">
        <v>0.27278441231929607</v>
      </c>
      <c r="AB29" s="1">
        <v>3.6245547873454853E-2</v>
      </c>
      <c r="AC29" s="1">
        <v>0</v>
      </c>
      <c r="AD29" s="1">
        <v>0.53530274460507021</v>
      </c>
    </row>
    <row r="30" spans="1:30" x14ac:dyDescent="0.25">
      <c r="A30" t="s">
        <v>590</v>
      </c>
      <c r="B30">
        <v>11553</v>
      </c>
      <c r="C30">
        <v>26506</v>
      </c>
      <c r="D30" s="1">
        <v>0.24039840036218216</v>
      </c>
      <c r="E30" s="1">
        <v>0.48766317060288239</v>
      </c>
      <c r="F30" s="1">
        <v>3.7727307024824569E-3</v>
      </c>
      <c r="G30" s="1">
        <v>2.0221836565305969E-2</v>
      </c>
      <c r="H30" s="1">
        <v>0</v>
      </c>
      <c r="I30" s="1">
        <v>0.24794386176714706</v>
      </c>
      <c r="J30" s="27">
        <v>0.65362559420508559</v>
      </c>
      <c r="K30" s="1">
        <v>0.34637440579491435</v>
      </c>
      <c r="L30" s="28">
        <v>33.200000000000003</v>
      </c>
      <c r="M30" s="28">
        <v>32.4</v>
      </c>
      <c r="N30" s="28">
        <v>34.5</v>
      </c>
      <c r="O30" s="1">
        <v>0.78200000000000003</v>
      </c>
      <c r="P30" s="1">
        <v>0.20499999999999999</v>
      </c>
      <c r="Q30" s="1">
        <v>0.5416466249799583</v>
      </c>
      <c r="R30" t="s">
        <v>988</v>
      </c>
      <c r="S30" s="27">
        <v>0.4583533750200417</v>
      </c>
      <c r="T30" s="33">
        <v>9.5000000000000001E-2</v>
      </c>
      <c r="U30" s="33">
        <v>0.113</v>
      </c>
      <c r="V30" s="33">
        <v>8.4655201202204045E-2</v>
      </c>
      <c r="W30" s="21">
        <v>72207</v>
      </c>
      <c r="X30" s="1">
        <v>0.38447898588998719</v>
      </c>
      <c r="Y30">
        <v>10191</v>
      </c>
      <c r="Z30" s="1">
        <v>1.9625159454420567E-2</v>
      </c>
      <c r="AA30" s="1">
        <v>4.3077225002453146E-2</v>
      </c>
      <c r="AB30" s="1">
        <v>2.5316455696202531E-2</v>
      </c>
      <c r="AC30" s="1">
        <v>0</v>
      </c>
      <c r="AD30" s="1">
        <v>0.91198115984692374</v>
      </c>
    </row>
    <row r="31" spans="1:30" x14ac:dyDescent="0.25">
      <c r="A31" t="s">
        <v>590</v>
      </c>
      <c r="B31">
        <v>11554</v>
      </c>
      <c r="C31">
        <v>37513</v>
      </c>
      <c r="D31" s="1">
        <v>0.77682403433476399</v>
      </c>
      <c r="E31" s="1">
        <v>4.838322714792205E-2</v>
      </c>
      <c r="F31" s="1">
        <v>1.2795564204409139E-3</v>
      </c>
      <c r="G31" s="1">
        <v>0.10876229573747767</v>
      </c>
      <c r="H31" s="1">
        <v>0</v>
      </c>
      <c r="I31" s="1">
        <v>6.475088635939541E-2</v>
      </c>
      <c r="J31" s="27">
        <v>0.87785567669874442</v>
      </c>
      <c r="K31" s="1">
        <v>0.12214432330125556</v>
      </c>
      <c r="L31" s="28">
        <v>43</v>
      </c>
      <c r="M31" s="28">
        <v>40.200000000000003</v>
      </c>
      <c r="N31" s="28">
        <v>46</v>
      </c>
      <c r="O31" s="1">
        <v>0.91</v>
      </c>
      <c r="P31" s="1">
        <v>0.36</v>
      </c>
      <c r="Q31" s="1">
        <v>0.7467785690064429</v>
      </c>
      <c r="R31" t="s">
        <v>988</v>
      </c>
      <c r="S31" s="27">
        <v>0.2532214309935571</v>
      </c>
      <c r="T31" s="33">
        <v>6.6000000000000003E-2</v>
      </c>
      <c r="U31" s="33">
        <v>4.4999999999999998E-2</v>
      </c>
      <c r="V31" s="33">
        <v>4.0610366542870986E-2</v>
      </c>
      <c r="W31" s="21">
        <v>95071</v>
      </c>
      <c r="X31" s="1">
        <v>0.18340308692986432</v>
      </c>
      <c r="Y31">
        <v>6880</v>
      </c>
      <c r="Z31" s="1">
        <v>0.18735465116279071</v>
      </c>
      <c r="AA31" s="1">
        <v>0.40901162790697676</v>
      </c>
      <c r="AB31" s="1">
        <v>1.7441860465116279E-2</v>
      </c>
      <c r="AC31" s="1">
        <v>0</v>
      </c>
      <c r="AD31" s="1">
        <v>0.38619186046511628</v>
      </c>
    </row>
    <row r="32" spans="1:30" x14ac:dyDescent="0.25">
      <c r="A32" t="s">
        <v>590</v>
      </c>
      <c r="B32">
        <v>11557</v>
      </c>
      <c r="C32">
        <v>7364</v>
      </c>
      <c r="D32" s="1">
        <v>0.88335143943508965</v>
      </c>
      <c r="E32" s="1">
        <v>2.0369364475828354E-3</v>
      </c>
      <c r="F32" s="1">
        <v>0</v>
      </c>
      <c r="G32" s="1">
        <v>0.10700706137968495</v>
      </c>
      <c r="H32" s="1">
        <v>0</v>
      </c>
      <c r="I32" s="1">
        <v>7.6045627376425855E-3</v>
      </c>
      <c r="J32" s="27">
        <v>0.94812601846822375</v>
      </c>
      <c r="K32" s="1">
        <v>5.1873981531776206E-2</v>
      </c>
      <c r="L32" s="28">
        <v>46.6</v>
      </c>
      <c r="M32" s="28">
        <v>46.4</v>
      </c>
      <c r="N32" s="28">
        <v>47.2</v>
      </c>
      <c r="O32" s="1">
        <v>0.96</v>
      </c>
      <c r="P32" s="1">
        <v>0.60899999999999999</v>
      </c>
      <c r="Q32" s="1">
        <v>0.69775746321954002</v>
      </c>
      <c r="R32" t="s">
        <v>993</v>
      </c>
      <c r="S32" s="27">
        <v>0.30224253678045998</v>
      </c>
      <c r="T32" s="33">
        <v>8.5000000000000006E-2</v>
      </c>
      <c r="U32" s="33">
        <v>5.2000000000000005E-2</v>
      </c>
      <c r="V32" s="33">
        <v>5.9904153354632585E-3</v>
      </c>
      <c r="W32" s="21">
        <v>118990</v>
      </c>
      <c r="X32" s="1">
        <v>0.23818576860401955</v>
      </c>
      <c r="Y32">
        <v>1754</v>
      </c>
      <c r="Z32" s="1">
        <v>0.23204104903078676</v>
      </c>
      <c r="AA32" s="1">
        <v>0.56841505131128844</v>
      </c>
      <c r="AB32" s="1">
        <v>4.5610034207525657E-2</v>
      </c>
      <c r="AC32" s="1">
        <v>0</v>
      </c>
      <c r="AD32" s="1">
        <v>0.15393386545039908</v>
      </c>
    </row>
    <row r="33" spans="1:30" x14ac:dyDescent="0.25">
      <c r="A33" t="s">
        <v>590</v>
      </c>
      <c r="B33">
        <v>11558</v>
      </c>
      <c r="C33">
        <v>8646</v>
      </c>
      <c r="D33" s="1">
        <v>0.82535276428406201</v>
      </c>
      <c r="E33" s="1">
        <v>1.0872079574369651E-2</v>
      </c>
      <c r="F33" s="1">
        <v>4.7420772611612306E-3</v>
      </c>
      <c r="G33" s="1">
        <v>4.4991903770529723E-2</v>
      </c>
      <c r="H33" s="1">
        <v>0</v>
      </c>
      <c r="I33" s="1">
        <v>0.11404117510987739</v>
      </c>
      <c r="J33" s="27">
        <v>0.77596576451538279</v>
      </c>
      <c r="K33" s="1">
        <v>0.22403423548461715</v>
      </c>
      <c r="L33" s="28">
        <v>44.5</v>
      </c>
      <c r="M33" s="28">
        <v>42.1</v>
      </c>
      <c r="N33" s="28">
        <v>47.5</v>
      </c>
      <c r="O33" s="1">
        <v>0.878</v>
      </c>
      <c r="P33" s="1">
        <v>0.27800000000000002</v>
      </c>
      <c r="Q33" s="1">
        <v>0.73674543896167499</v>
      </c>
      <c r="R33" t="s">
        <v>988</v>
      </c>
      <c r="S33" s="27">
        <v>0.26325456103832501</v>
      </c>
      <c r="T33" s="33">
        <v>7.8E-2</v>
      </c>
      <c r="U33" s="33">
        <v>0.11</v>
      </c>
      <c r="V33" s="33">
        <v>0.10643086816720257</v>
      </c>
      <c r="W33" s="21">
        <v>70771</v>
      </c>
      <c r="X33" s="1">
        <v>0.16007402266944251</v>
      </c>
      <c r="Y33">
        <v>1384</v>
      </c>
      <c r="Z33" s="1">
        <v>0.20520231213872833</v>
      </c>
      <c r="AA33" s="1">
        <v>0.1791907514450867</v>
      </c>
      <c r="AB33" s="1">
        <v>5.7803468208092483E-3</v>
      </c>
      <c r="AC33" s="1">
        <v>0</v>
      </c>
      <c r="AD33" s="1">
        <v>0.60982658959537572</v>
      </c>
    </row>
    <row r="34" spans="1:30" x14ac:dyDescent="0.25">
      <c r="A34" t="s">
        <v>590</v>
      </c>
      <c r="B34">
        <v>11559</v>
      </c>
      <c r="C34">
        <v>8402</v>
      </c>
      <c r="D34" s="1">
        <v>0.86217567245893834</v>
      </c>
      <c r="E34" s="1">
        <v>1.6305641513925256E-2</v>
      </c>
      <c r="F34" s="1">
        <v>1.1901928112354201E-3</v>
      </c>
      <c r="G34" s="1">
        <v>1.2497024517971911E-2</v>
      </c>
      <c r="H34" s="1">
        <v>0</v>
      </c>
      <c r="I34" s="1">
        <v>0.10783146869792906</v>
      </c>
      <c r="J34" s="27">
        <v>0.88026660318971672</v>
      </c>
      <c r="K34" s="1">
        <v>0.11973339681028326</v>
      </c>
      <c r="L34" s="28">
        <v>39.799999999999997</v>
      </c>
      <c r="M34" s="28">
        <v>37.6</v>
      </c>
      <c r="N34" s="28">
        <v>40.5</v>
      </c>
      <c r="O34" s="1">
        <v>0.92400000000000004</v>
      </c>
      <c r="P34" s="1">
        <v>0.621</v>
      </c>
      <c r="Q34" s="1">
        <v>0.76179516685845805</v>
      </c>
      <c r="R34" t="s">
        <v>988</v>
      </c>
      <c r="S34" s="27">
        <v>0.23820483314154195</v>
      </c>
      <c r="T34" s="33">
        <v>0.05</v>
      </c>
      <c r="U34" s="33">
        <v>4.2999999999999997E-2</v>
      </c>
      <c r="V34" s="33">
        <v>3.4690799396681751E-2</v>
      </c>
      <c r="W34" s="21">
        <v>114211</v>
      </c>
      <c r="X34" s="1">
        <v>0.17257795762913591</v>
      </c>
      <c r="Y34">
        <v>1450</v>
      </c>
      <c r="Z34" s="1">
        <v>0.39586206896551723</v>
      </c>
      <c r="AA34" s="1">
        <v>0.13172413793103449</v>
      </c>
      <c r="AB34" s="1">
        <v>2.0689655172413793E-2</v>
      </c>
      <c r="AC34" s="1">
        <v>0</v>
      </c>
      <c r="AD34" s="1">
        <v>0.4517241379310345</v>
      </c>
    </row>
    <row r="35" spans="1:30" x14ac:dyDescent="0.25">
      <c r="A35" t="s">
        <v>590</v>
      </c>
      <c r="B35">
        <v>11560</v>
      </c>
      <c r="C35">
        <v>6334</v>
      </c>
      <c r="D35" s="1">
        <v>0.91143037574992103</v>
      </c>
      <c r="E35" s="1">
        <v>1.5787811809283233E-2</v>
      </c>
      <c r="F35" s="1">
        <v>9.4726870855699403E-4</v>
      </c>
      <c r="G35" s="1">
        <v>2.162930217871803E-2</v>
      </c>
      <c r="H35" s="1">
        <v>1.7366592990211557E-3</v>
      </c>
      <c r="I35" s="1">
        <v>4.8468582254499529E-2</v>
      </c>
      <c r="J35" s="27">
        <v>0.89674771076728765</v>
      </c>
      <c r="K35" s="1">
        <v>0.10325228923271235</v>
      </c>
      <c r="L35" s="28">
        <v>44.7</v>
      </c>
      <c r="M35" s="28">
        <v>42.5</v>
      </c>
      <c r="N35" s="28">
        <v>45.8</v>
      </c>
      <c r="O35" s="1">
        <v>0.92799999999999994</v>
      </c>
      <c r="P35" s="1">
        <v>0.52200000000000002</v>
      </c>
      <c r="Q35" s="1">
        <v>0.79132966677450667</v>
      </c>
      <c r="R35" t="s">
        <v>988</v>
      </c>
      <c r="S35" s="27">
        <v>0.20867033322549333</v>
      </c>
      <c r="T35" s="33">
        <v>6.2E-2</v>
      </c>
      <c r="U35" s="33">
        <v>0.03</v>
      </c>
      <c r="V35" s="33">
        <v>4.6868342564976564E-3</v>
      </c>
      <c r="W35" s="21">
        <v>94913</v>
      </c>
      <c r="X35" s="1">
        <v>0.15377328702241869</v>
      </c>
      <c r="Y35">
        <v>974</v>
      </c>
      <c r="Z35" s="1">
        <v>0.35523613963039014</v>
      </c>
      <c r="AA35" s="1">
        <v>0.11190965092402463</v>
      </c>
      <c r="AB35" s="1">
        <v>0</v>
      </c>
      <c r="AC35" s="1">
        <v>1.1293634496919919E-2</v>
      </c>
      <c r="AD35" s="1">
        <v>0.52156057494866526</v>
      </c>
    </row>
    <row r="36" spans="1:30" x14ac:dyDescent="0.25">
      <c r="A36" t="s">
        <v>590</v>
      </c>
      <c r="B36">
        <v>11561</v>
      </c>
      <c r="C36">
        <v>37599</v>
      </c>
      <c r="D36" s="1">
        <v>0.82754860501609084</v>
      </c>
      <c r="E36" s="1">
        <v>4.856512141280353E-2</v>
      </c>
      <c r="F36" s="1">
        <v>5.3192904066597514E-4</v>
      </c>
      <c r="G36" s="1">
        <v>3.3724301178222824E-2</v>
      </c>
      <c r="H36" s="1">
        <v>0</v>
      </c>
      <c r="I36" s="1">
        <v>8.9630043352216818E-2</v>
      </c>
      <c r="J36" s="27">
        <v>0.82363892656719595</v>
      </c>
      <c r="K36" s="1">
        <v>0.17636107343280408</v>
      </c>
      <c r="L36" s="28">
        <v>43.5</v>
      </c>
      <c r="M36" s="28">
        <v>41.8</v>
      </c>
      <c r="N36" s="28">
        <v>44.9</v>
      </c>
      <c r="O36" s="1">
        <v>0.92599999999999993</v>
      </c>
      <c r="P36" s="1">
        <v>0.46899999999999997</v>
      </c>
      <c r="Q36" s="1">
        <v>0.76954469739033871</v>
      </c>
      <c r="R36" t="s">
        <v>988</v>
      </c>
      <c r="S36" s="27">
        <v>0.23045530260966129</v>
      </c>
      <c r="T36" s="33">
        <v>6.0999999999999999E-2</v>
      </c>
      <c r="U36" s="33">
        <v>0.08</v>
      </c>
      <c r="V36" s="33">
        <v>5.2943377400848091E-2</v>
      </c>
      <c r="W36" s="21">
        <v>89684</v>
      </c>
      <c r="X36" s="1">
        <v>0.1714141333546105</v>
      </c>
      <c r="Y36">
        <v>6445</v>
      </c>
      <c r="Z36" s="1">
        <v>0.18091543832428239</v>
      </c>
      <c r="AA36" s="1">
        <v>0.13452288595810705</v>
      </c>
      <c r="AB36" s="1">
        <v>3.3979829325058185E-2</v>
      </c>
      <c r="AC36" s="1">
        <v>1.0861132660977503E-3</v>
      </c>
      <c r="AD36" s="1">
        <v>0.64949573312645459</v>
      </c>
    </row>
    <row r="37" spans="1:30" x14ac:dyDescent="0.25">
      <c r="A37" t="s">
        <v>590</v>
      </c>
      <c r="B37">
        <v>11563</v>
      </c>
      <c r="C37">
        <v>22984</v>
      </c>
      <c r="D37" s="1">
        <v>0.88887922032718414</v>
      </c>
      <c r="E37" s="1">
        <v>2.9846849982596589E-2</v>
      </c>
      <c r="F37" s="1">
        <v>0</v>
      </c>
      <c r="G37" s="1">
        <v>4.5901496693351897E-2</v>
      </c>
      <c r="H37" s="1">
        <v>0</v>
      </c>
      <c r="I37" s="1">
        <v>3.5372432996867383E-2</v>
      </c>
      <c r="J37" s="27">
        <v>0.86146884789418721</v>
      </c>
      <c r="K37" s="1">
        <v>0.13853115210581274</v>
      </c>
      <c r="L37" s="28">
        <v>43.6</v>
      </c>
      <c r="M37" s="28">
        <v>42.4</v>
      </c>
      <c r="N37" s="28">
        <v>45.3</v>
      </c>
      <c r="O37" s="1">
        <v>0.92799999999999994</v>
      </c>
      <c r="P37" s="1">
        <v>0.39899999999999997</v>
      </c>
      <c r="Q37" s="1">
        <v>0.78049770083851777</v>
      </c>
      <c r="R37" t="s">
        <v>988</v>
      </c>
      <c r="S37" s="27">
        <v>0.21950229916148223</v>
      </c>
      <c r="T37" s="33">
        <v>8.1000000000000003E-2</v>
      </c>
      <c r="U37" s="33">
        <v>5.5999999999999994E-2</v>
      </c>
      <c r="V37" s="33">
        <v>3.8023269761305024E-2</v>
      </c>
      <c r="W37" s="21">
        <v>90195</v>
      </c>
      <c r="X37" s="1">
        <v>0.14849460494256875</v>
      </c>
      <c r="Y37">
        <v>3413</v>
      </c>
      <c r="Z37" s="1">
        <v>0.37767360093759156</v>
      </c>
      <c r="AA37" s="1">
        <v>0.20685613829475535</v>
      </c>
      <c r="AB37" s="1">
        <v>3.8382654556108994E-2</v>
      </c>
      <c r="AC37" s="1">
        <v>0</v>
      </c>
      <c r="AD37" s="1">
        <v>0.37708760621154408</v>
      </c>
    </row>
    <row r="38" spans="1:30" x14ac:dyDescent="0.25">
      <c r="A38" t="s">
        <v>590</v>
      </c>
      <c r="B38">
        <v>11565</v>
      </c>
      <c r="C38">
        <v>8820</v>
      </c>
      <c r="D38" s="1">
        <v>0.91678004535147395</v>
      </c>
      <c r="E38" s="1">
        <v>2.2902494331065761E-2</v>
      </c>
      <c r="F38" s="1">
        <v>1.1337868480725624E-3</v>
      </c>
      <c r="G38" s="1">
        <v>4.3990929705215419E-2</v>
      </c>
      <c r="H38" s="1">
        <v>0</v>
      </c>
      <c r="I38" s="1">
        <v>1.5192743764172336E-2</v>
      </c>
      <c r="J38" s="27">
        <v>0.95759637188208613</v>
      </c>
      <c r="K38" s="1">
        <v>4.240362811791383E-2</v>
      </c>
      <c r="L38" s="28">
        <v>44.7</v>
      </c>
      <c r="M38" s="28">
        <v>43.7</v>
      </c>
      <c r="N38" s="28">
        <v>46.4</v>
      </c>
      <c r="O38" s="1">
        <v>0.95099999999999996</v>
      </c>
      <c r="P38" s="1">
        <v>0.498</v>
      </c>
      <c r="Q38" s="1">
        <v>0.87501500780405816</v>
      </c>
      <c r="R38" t="s">
        <v>994</v>
      </c>
      <c r="S38" s="27">
        <v>0.12498499219594184</v>
      </c>
      <c r="T38" s="33">
        <v>8.1000000000000003E-2</v>
      </c>
      <c r="U38" s="33">
        <v>1.1000000000000001E-2</v>
      </c>
      <c r="V38" s="33">
        <v>1.8450184501845018E-2</v>
      </c>
      <c r="W38" s="21">
        <v>114519</v>
      </c>
      <c r="X38" s="1">
        <v>9.0362811791383224E-2</v>
      </c>
      <c r="Y38">
        <v>797</v>
      </c>
      <c r="Z38" s="1">
        <v>0.32245922208281053</v>
      </c>
      <c r="AA38" s="1">
        <v>0.37390213299874531</v>
      </c>
      <c r="AB38" s="1">
        <v>2.8858218318695106E-2</v>
      </c>
      <c r="AC38" s="1">
        <v>1.631116687578419E-2</v>
      </c>
      <c r="AD38" s="1">
        <v>0.25846925972396489</v>
      </c>
    </row>
    <row r="39" spans="1:30" x14ac:dyDescent="0.25">
      <c r="A39" t="s">
        <v>590</v>
      </c>
      <c r="B39">
        <v>11566</v>
      </c>
      <c r="C39">
        <v>33791</v>
      </c>
      <c r="D39" s="1">
        <v>0.9067207244532568</v>
      </c>
      <c r="E39" s="1">
        <v>1.5625462401231097E-2</v>
      </c>
      <c r="F39" s="1">
        <v>1.4796839395105207E-4</v>
      </c>
      <c r="G39" s="1">
        <v>3.897487496670711E-2</v>
      </c>
      <c r="H39" s="1">
        <v>0</v>
      </c>
      <c r="I39" s="1">
        <v>3.8530969784853958E-2</v>
      </c>
      <c r="J39" s="27">
        <v>0.92332277825456488</v>
      </c>
      <c r="K39" s="1">
        <v>7.6677221745435176E-2</v>
      </c>
      <c r="L39" s="28">
        <v>43.6</v>
      </c>
      <c r="M39" s="28">
        <v>41.5</v>
      </c>
      <c r="N39" s="28">
        <v>45</v>
      </c>
      <c r="O39" s="1">
        <v>0.96599999999999997</v>
      </c>
      <c r="P39" s="1">
        <v>0.52600000000000002</v>
      </c>
      <c r="Q39" s="1">
        <v>0.86349860967913272</v>
      </c>
      <c r="R39" t="s">
        <v>988</v>
      </c>
      <c r="S39" s="27">
        <v>0.13650139032086728</v>
      </c>
      <c r="T39" s="33">
        <v>6.4000000000000001E-2</v>
      </c>
      <c r="U39" s="33">
        <v>2.7000000000000003E-2</v>
      </c>
      <c r="V39" s="33">
        <v>1.4265077645359335E-2</v>
      </c>
      <c r="W39" s="21">
        <v>125125</v>
      </c>
      <c r="X39" s="1">
        <v>9.2894557722470475E-2</v>
      </c>
      <c r="Y39">
        <v>3139</v>
      </c>
      <c r="Z39" s="1">
        <v>0.33800573431028991</v>
      </c>
      <c r="AA39" s="1">
        <v>0.35743867473717744</v>
      </c>
      <c r="AB39" s="1">
        <v>1.1150047785919083E-2</v>
      </c>
      <c r="AC39" s="1">
        <v>0</v>
      </c>
      <c r="AD39" s="1">
        <v>0.29340554316661355</v>
      </c>
    </row>
    <row r="40" spans="1:30" x14ac:dyDescent="0.25">
      <c r="A40" t="s">
        <v>590</v>
      </c>
      <c r="B40">
        <v>11568</v>
      </c>
      <c r="C40">
        <v>4240</v>
      </c>
      <c r="D40" s="1">
        <v>0.65235849056603779</v>
      </c>
      <c r="E40" s="1">
        <v>7.5471698113207544E-2</v>
      </c>
      <c r="F40" s="1">
        <v>4.7169811320754715E-3</v>
      </c>
      <c r="G40" s="1">
        <v>0.19575471698113209</v>
      </c>
      <c r="H40" s="1">
        <v>0</v>
      </c>
      <c r="I40" s="1">
        <v>7.1698113207547168E-2</v>
      </c>
      <c r="J40" s="27">
        <v>0.92806603773584906</v>
      </c>
      <c r="K40" s="1">
        <v>7.1933962264150941E-2</v>
      </c>
      <c r="L40" s="28">
        <v>23.4</v>
      </c>
      <c r="M40" s="28">
        <v>23.6</v>
      </c>
      <c r="N40" s="28">
        <v>23.3</v>
      </c>
      <c r="O40" s="1">
        <v>0.97599999999999998</v>
      </c>
      <c r="P40" s="1">
        <v>0.70200000000000007</v>
      </c>
      <c r="Q40" s="1">
        <v>0.6630019120458891</v>
      </c>
      <c r="R40" t="s">
        <v>988</v>
      </c>
      <c r="S40" s="27">
        <v>0.3369980879541109</v>
      </c>
      <c r="T40" s="33">
        <v>0.05</v>
      </c>
      <c r="U40" s="33">
        <v>2.7000000000000003E-2</v>
      </c>
      <c r="V40" s="33">
        <v>2.5477707006369428E-2</v>
      </c>
      <c r="W40" s="21">
        <v>196250</v>
      </c>
      <c r="X40" s="1">
        <v>0.22806603773584905</v>
      </c>
      <c r="Y40">
        <v>967</v>
      </c>
      <c r="Z40" s="1">
        <v>0.21509824198552224</v>
      </c>
      <c r="AA40" s="1">
        <v>0.53257497414684596</v>
      </c>
      <c r="AB40" s="1">
        <v>4.7569803516028956E-2</v>
      </c>
      <c r="AC40" s="1">
        <v>0</v>
      </c>
      <c r="AD40" s="1">
        <v>0.20475698035160289</v>
      </c>
    </row>
    <row r="41" spans="1:30" x14ac:dyDescent="0.25">
      <c r="A41" t="s">
        <v>590</v>
      </c>
      <c r="B41">
        <v>11569</v>
      </c>
      <c r="C41">
        <v>1284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27">
        <v>0.94937694704049846</v>
      </c>
      <c r="K41" s="1">
        <v>5.0623052959501556E-2</v>
      </c>
      <c r="L41" s="28">
        <v>46.8</v>
      </c>
      <c r="M41" s="28">
        <v>44.5</v>
      </c>
      <c r="N41" s="28">
        <v>51.4</v>
      </c>
      <c r="O41" s="1">
        <v>0.99</v>
      </c>
      <c r="P41" s="1">
        <v>0.55200000000000005</v>
      </c>
      <c r="Q41" s="1">
        <v>0.92531446540880502</v>
      </c>
      <c r="R41" t="s">
        <v>988</v>
      </c>
      <c r="S41" s="27">
        <v>7.468553459119498E-2</v>
      </c>
      <c r="T41" s="33">
        <v>0.03</v>
      </c>
      <c r="U41" s="33">
        <v>0</v>
      </c>
      <c r="V41" s="33">
        <v>1.9963702359346643E-2</v>
      </c>
      <c r="W41" s="21">
        <v>109855</v>
      </c>
      <c r="X41" s="1">
        <v>6.1526479750778816E-2</v>
      </c>
      <c r="Y41">
        <v>79</v>
      </c>
      <c r="Z41" s="1">
        <v>0.84810126582278478</v>
      </c>
      <c r="AA41" s="1">
        <v>0</v>
      </c>
      <c r="AB41" s="1">
        <v>0</v>
      </c>
      <c r="AC41" s="1">
        <v>0</v>
      </c>
      <c r="AD41" s="1">
        <v>0.15189873417721519</v>
      </c>
    </row>
    <row r="42" spans="1:30" x14ac:dyDescent="0.25">
      <c r="A42" t="s">
        <v>590</v>
      </c>
      <c r="B42">
        <v>11570</v>
      </c>
      <c r="C42">
        <v>27896</v>
      </c>
      <c r="D42" s="1">
        <v>0.81918554631488383</v>
      </c>
      <c r="E42" s="1">
        <v>9.5354172641238882E-2</v>
      </c>
      <c r="F42" s="1">
        <v>1.5378548895899053E-2</v>
      </c>
      <c r="G42" s="1">
        <v>1.2295669630054488E-2</v>
      </c>
      <c r="H42" s="1">
        <v>0</v>
      </c>
      <c r="I42" s="1">
        <v>5.7786062517923717E-2</v>
      </c>
      <c r="J42" s="27">
        <v>0.8843203326641812</v>
      </c>
      <c r="K42" s="1">
        <v>0.11567966733581876</v>
      </c>
      <c r="L42" s="28">
        <v>42.3</v>
      </c>
      <c r="M42" s="28">
        <v>40.6</v>
      </c>
      <c r="N42" s="28">
        <v>44.2</v>
      </c>
      <c r="O42" s="1">
        <v>0.95299999999999996</v>
      </c>
      <c r="P42" s="1">
        <v>0.57999999999999996</v>
      </c>
      <c r="Q42" s="1">
        <v>0.84705567860688913</v>
      </c>
      <c r="R42" t="s">
        <v>988</v>
      </c>
      <c r="S42" s="27">
        <v>0.15294432139311087</v>
      </c>
      <c r="T42" s="33">
        <v>6.6000000000000003E-2</v>
      </c>
      <c r="U42" s="33">
        <v>0.06</v>
      </c>
      <c r="V42" s="33">
        <v>5.3179878956245659E-2</v>
      </c>
      <c r="W42" s="21">
        <v>109926</v>
      </c>
      <c r="X42" s="1">
        <v>0.11757958130197878</v>
      </c>
      <c r="Y42">
        <v>3280</v>
      </c>
      <c r="Z42" s="1">
        <v>0.13384146341463415</v>
      </c>
      <c r="AA42" s="1">
        <v>0.14573170731707316</v>
      </c>
      <c r="AB42" s="1">
        <v>2.7439024390243901E-3</v>
      </c>
      <c r="AC42" s="1">
        <v>3.3536585365853658E-3</v>
      </c>
      <c r="AD42" s="1">
        <v>0.71432926829268295</v>
      </c>
    </row>
    <row r="43" spans="1:30" x14ac:dyDescent="0.25">
      <c r="A43" t="s">
        <v>590</v>
      </c>
      <c r="B43">
        <v>11572</v>
      </c>
      <c r="C43">
        <v>28901</v>
      </c>
      <c r="D43" s="1">
        <v>0.93616137849901393</v>
      </c>
      <c r="E43" s="1">
        <v>6.5049652261167431E-3</v>
      </c>
      <c r="F43" s="1">
        <v>2.0414518528770629E-3</v>
      </c>
      <c r="G43" s="1">
        <v>2.4566623992249403E-2</v>
      </c>
      <c r="H43" s="1">
        <v>0</v>
      </c>
      <c r="I43" s="1">
        <v>3.0725580429742917E-2</v>
      </c>
      <c r="J43" s="27">
        <v>0.90671603058717687</v>
      </c>
      <c r="K43" s="1">
        <v>9.328396941282309E-2</v>
      </c>
      <c r="L43" s="28">
        <v>44.3</v>
      </c>
      <c r="M43" s="28">
        <v>42.5</v>
      </c>
      <c r="N43" s="28">
        <v>46</v>
      </c>
      <c r="O43" s="1">
        <v>0.93599999999999994</v>
      </c>
      <c r="P43" s="1">
        <v>0.44799999999999995</v>
      </c>
      <c r="Q43" s="1">
        <v>0.84093715946240466</v>
      </c>
      <c r="R43" t="s">
        <v>988</v>
      </c>
      <c r="S43" s="27">
        <v>0.15906284053759534</v>
      </c>
      <c r="T43" s="33">
        <v>5.4000000000000006E-2</v>
      </c>
      <c r="U43" s="33">
        <v>3.9E-2</v>
      </c>
      <c r="V43" s="33">
        <v>4.7177183043563199E-2</v>
      </c>
      <c r="W43" s="21">
        <v>98532</v>
      </c>
      <c r="X43" s="1">
        <v>0.11200304487733989</v>
      </c>
      <c r="Y43">
        <v>3237</v>
      </c>
      <c r="Z43" s="1">
        <v>0.50046339202965706</v>
      </c>
      <c r="AA43" s="1">
        <v>0.1875193080012357</v>
      </c>
      <c r="AB43" s="1">
        <v>4.0160642570281121E-3</v>
      </c>
      <c r="AC43" s="1">
        <v>0</v>
      </c>
      <c r="AD43" s="1">
        <v>0.3080012357120791</v>
      </c>
    </row>
    <row r="44" spans="1:30" x14ac:dyDescent="0.25">
      <c r="A44" t="s">
        <v>590</v>
      </c>
      <c r="B44">
        <v>11575</v>
      </c>
      <c r="C44">
        <v>16674</v>
      </c>
      <c r="D44" s="1">
        <v>0.15179321098716564</v>
      </c>
      <c r="E44" s="1">
        <v>0.64051817200431815</v>
      </c>
      <c r="F44" s="1">
        <v>7.1968333933069444E-4</v>
      </c>
      <c r="G44" s="1">
        <v>8.8760945184118995E-3</v>
      </c>
      <c r="H44" s="1">
        <v>0</v>
      </c>
      <c r="I44" s="1">
        <v>0.19809283915077366</v>
      </c>
      <c r="J44" s="27">
        <v>0.69143576826196473</v>
      </c>
      <c r="K44" s="1">
        <v>0.30856423173803527</v>
      </c>
      <c r="L44" s="28">
        <v>32.1</v>
      </c>
      <c r="M44" s="28">
        <v>31.6</v>
      </c>
      <c r="N44" s="28">
        <v>32.5</v>
      </c>
      <c r="O44" s="1">
        <v>0.74299999999999999</v>
      </c>
      <c r="P44" s="1">
        <v>0.13900000000000001</v>
      </c>
      <c r="Q44" s="1">
        <v>0.6730756781252023</v>
      </c>
      <c r="R44" t="s">
        <v>988</v>
      </c>
      <c r="S44" s="27">
        <v>0.3269243218747977</v>
      </c>
      <c r="T44" s="33">
        <v>0.111</v>
      </c>
      <c r="U44" s="33">
        <v>0.17499999999999999</v>
      </c>
      <c r="V44" s="33">
        <v>0.22110670091057669</v>
      </c>
      <c r="W44" s="21">
        <v>62746</v>
      </c>
      <c r="X44" s="1">
        <v>0.30070768861700853</v>
      </c>
      <c r="Y44">
        <v>5014</v>
      </c>
      <c r="Z44" s="1">
        <v>2.1938571998404467E-3</v>
      </c>
      <c r="AA44" s="1">
        <v>1.6154766653370563E-2</v>
      </c>
      <c r="AB44" s="1">
        <v>9.5731950538492216E-3</v>
      </c>
      <c r="AC44" s="1">
        <v>0</v>
      </c>
      <c r="AD44" s="1">
        <v>0.97207818109293975</v>
      </c>
    </row>
    <row r="45" spans="1:30" x14ac:dyDescent="0.25">
      <c r="A45" t="s">
        <v>590</v>
      </c>
      <c r="B45">
        <v>11576</v>
      </c>
      <c r="C45">
        <v>12325</v>
      </c>
      <c r="D45" s="1">
        <v>0.82734279918864095</v>
      </c>
      <c r="E45" s="1">
        <v>6.2474645030425966E-3</v>
      </c>
      <c r="F45" s="1">
        <v>0</v>
      </c>
      <c r="G45" s="1">
        <v>0.14247464503042595</v>
      </c>
      <c r="H45" s="1">
        <v>0</v>
      </c>
      <c r="I45" s="1">
        <v>2.3935091277890466E-2</v>
      </c>
      <c r="J45" s="27">
        <v>0.9706288032454361</v>
      </c>
      <c r="K45" s="1">
        <v>2.9371196754563896E-2</v>
      </c>
      <c r="L45" s="28">
        <v>46.3</v>
      </c>
      <c r="M45" s="28">
        <v>45.1</v>
      </c>
      <c r="N45" s="28">
        <v>48.2</v>
      </c>
      <c r="O45" s="1">
        <v>0.96900000000000008</v>
      </c>
      <c r="P45" s="1">
        <v>0.73599999999999999</v>
      </c>
      <c r="Q45" s="1">
        <v>0.74084483052290917</v>
      </c>
      <c r="R45" t="s">
        <v>990</v>
      </c>
      <c r="S45" s="27">
        <v>0.25915516947709083</v>
      </c>
      <c r="T45" s="33">
        <v>4.9000000000000002E-2</v>
      </c>
      <c r="U45" s="33">
        <v>4.0999999999999995E-2</v>
      </c>
      <c r="V45" s="33">
        <v>1.4745308310991957E-2</v>
      </c>
      <c r="W45" s="21">
        <v>152031</v>
      </c>
      <c r="X45" s="1">
        <v>0.22231237322515213</v>
      </c>
      <c r="Y45">
        <v>2740</v>
      </c>
      <c r="Z45" s="1">
        <v>0.1594890510948905</v>
      </c>
      <c r="AA45" s="1">
        <v>0.72007299270072989</v>
      </c>
      <c r="AB45" s="1">
        <v>1.6788321167883213E-2</v>
      </c>
      <c r="AC45" s="1">
        <v>1.0948905109489052E-3</v>
      </c>
      <c r="AD45" s="1">
        <v>0.10255474452554744</v>
      </c>
    </row>
    <row r="46" spans="1:30" x14ac:dyDescent="0.25">
      <c r="A46" t="s">
        <v>590</v>
      </c>
      <c r="B46">
        <v>11577</v>
      </c>
      <c r="C46">
        <v>12788</v>
      </c>
      <c r="D46" s="1">
        <v>0.72380356584297778</v>
      </c>
      <c r="E46" s="1">
        <v>2.4006881451360651E-2</v>
      </c>
      <c r="F46" s="1">
        <v>0</v>
      </c>
      <c r="G46" s="1">
        <v>0.18525179856115107</v>
      </c>
      <c r="H46" s="1">
        <v>0</v>
      </c>
      <c r="I46" s="1">
        <v>6.6937754144510475E-2</v>
      </c>
      <c r="J46" s="27">
        <v>0.9256334063184235</v>
      </c>
      <c r="K46" s="1">
        <v>7.4366593681576484E-2</v>
      </c>
      <c r="L46" s="28">
        <v>42.9</v>
      </c>
      <c r="M46" s="28">
        <v>42.4</v>
      </c>
      <c r="N46" s="28">
        <v>43.1</v>
      </c>
      <c r="O46" s="1">
        <v>0.94599999999999995</v>
      </c>
      <c r="P46" s="1">
        <v>0.63700000000000001</v>
      </c>
      <c r="Q46" s="1">
        <v>0.67503095336359886</v>
      </c>
      <c r="R46" t="s">
        <v>988</v>
      </c>
      <c r="S46" s="27">
        <v>0.32496904663640114</v>
      </c>
      <c r="T46" s="33">
        <v>5.2000000000000005E-2</v>
      </c>
      <c r="U46" s="33">
        <v>4.4999999999999998E-2</v>
      </c>
      <c r="V46" s="33">
        <v>3.6940563580393083E-2</v>
      </c>
      <c r="W46" s="21">
        <v>121699</v>
      </c>
      <c r="X46" s="1">
        <v>0.26258992805755393</v>
      </c>
      <c r="Y46">
        <v>3358</v>
      </c>
      <c r="Z46" s="1">
        <v>0.11375818939845146</v>
      </c>
      <c r="AA46" s="1">
        <v>0.68344252531268612</v>
      </c>
      <c r="AB46" s="1">
        <v>5.3603335318642047E-3</v>
      </c>
      <c r="AC46" s="1">
        <v>0</v>
      </c>
      <c r="AD46" s="1">
        <v>0.19743895175699822</v>
      </c>
    </row>
    <row r="47" spans="1:30" x14ac:dyDescent="0.25">
      <c r="A47" t="s">
        <v>590</v>
      </c>
      <c r="B47">
        <v>11579</v>
      </c>
      <c r="C47">
        <v>5336</v>
      </c>
      <c r="D47" s="1">
        <v>0.90723388305847075</v>
      </c>
      <c r="E47" s="1">
        <v>4.404047976011994E-2</v>
      </c>
      <c r="F47" s="1">
        <v>0</v>
      </c>
      <c r="G47" s="1">
        <v>1.7053973013493252E-2</v>
      </c>
      <c r="H47" s="1">
        <v>0</v>
      </c>
      <c r="I47" s="1">
        <v>3.1671664167916044E-2</v>
      </c>
      <c r="J47" s="27">
        <v>0.89036731634182908</v>
      </c>
      <c r="K47" s="1">
        <v>0.10963268365817092</v>
      </c>
      <c r="L47" s="28">
        <v>44.8</v>
      </c>
      <c r="M47" s="28">
        <v>43</v>
      </c>
      <c r="N47" s="28">
        <v>46.6</v>
      </c>
      <c r="O47" s="1">
        <v>0.97299999999999998</v>
      </c>
      <c r="P47" s="1">
        <v>0.625</v>
      </c>
      <c r="Q47" s="1">
        <v>0.80581537210248066</v>
      </c>
      <c r="R47" t="s">
        <v>988</v>
      </c>
      <c r="S47" s="27">
        <v>0.19418462789751934</v>
      </c>
      <c r="T47" s="33">
        <v>0.04</v>
      </c>
      <c r="U47" s="33">
        <v>2.6000000000000002E-2</v>
      </c>
      <c r="V47" s="33">
        <v>4.3648847474252087E-2</v>
      </c>
      <c r="W47" s="21">
        <v>105457</v>
      </c>
      <c r="X47" s="1">
        <v>0.10719640179910045</v>
      </c>
      <c r="Y47">
        <v>572</v>
      </c>
      <c r="Z47" s="1">
        <v>0.42307692307692307</v>
      </c>
      <c r="AA47" s="1">
        <v>6.8181818181818177E-2</v>
      </c>
      <c r="AB47" s="1">
        <v>0.15209790209790211</v>
      </c>
      <c r="AC47" s="1">
        <v>1.7482517482517484E-2</v>
      </c>
      <c r="AD47" s="1">
        <v>0.33916083916083917</v>
      </c>
    </row>
    <row r="48" spans="1:30" x14ac:dyDescent="0.25">
      <c r="A48" t="s">
        <v>590</v>
      </c>
      <c r="B48">
        <v>11580</v>
      </c>
      <c r="C48">
        <v>41525</v>
      </c>
      <c r="D48" s="1">
        <v>0.36573148705599035</v>
      </c>
      <c r="E48" s="1">
        <v>0.30875376279349787</v>
      </c>
      <c r="F48" s="1">
        <v>2.8898254063816978E-4</v>
      </c>
      <c r="G48" s="1">
        <v>0.13948223961468995</v>
      </c>
      <c r="H48" s="1">
        <v>0</v>
      </c>
      <c r="I48" s="1">
        <v>0.18574352799518362</v>
      </c>
      <c r="J48" s="27">
        <v>0.73912101143889219</v>
      </c>
      <c r="K48" s="1">
        <v>0.26087898856110775</v>
      </c>
      <c r="L48" s="28">
        <v>39.6</v>
      </c>
      <c r="M48" s="28">
        <v>37.200000000000003</v>
      </c>
      <c r="N48" s="28">
        <v>41.4</v>
      </c>
      <c r="O48" s="1">
        <v>0.88800000000000001</v>
      </c>
      <c r="P48" s="1">
        <v>0.34600000000000003</v>
      </c>
      <c r="Q48" s="1">
        <v>0.57043482724985883</v>
      </c>
      <c r="R48" t="s">
        <v>988</v>
      </c>
      <c r="S48" s="27">
        <v>0.42956517275014117</v>
      </c>
      <c r="T48" s="33">
        <v>9.8000000000000004E-2</v>
      </c>
      <c r="U48" s="33">
        <v>7.2000000000000008E-2</v>
      </c>
      <c r="V48" s="33">
        <v>6.8492057156541872E-2</v>
      </c>
      <c r="W48" s="21">
        <v>93200</v>
      </c>
      <c r="X48" s="1">
        <v>0.34193859121011438</v>
      </c>
      <c r="Y48">
        <v>14199</v>
      </c>
      <c r="Z48" s="1">
        <v>6.2680470455665896E-2</v>
      </c>
      <c r="AA48" s="1">
        <v>0.20924008733009367</v>
      </c>
      <c r="AB48" s="1">
        <v>2.2888935840552151E-2</v>
      </c>
      <c r="AC48" s="1">
        <v>0</v>
      </c>
      <c r="AD48" s="1">
        <v>0.7051905063736883</v>
      </c>
    </row>
    <row r="49" spans="1:30" x14ac:dyDescent="0.25">
      <c r="A49" t="s">
        <v>590</v>
      </c>
      <c r="B49">
        <v>11581</v>
      </c>
      <c r="C49">
        <v>20956</v>
      </c>
      <c r="D49" s="1">
        <v>0.63113189539988546</v>
      </c>
      <c r="E49" s="1">
        <v>0.13728765031494561</v>
      </c>
      <c r="F49" s="1">
        <v>0</v>
      </c>
      <c r="G49" s="1">
        <v>0.11953617102500477</v>
      </c>
      <c r="H49" s="1">
        <v>0</v>
      </c>
      <c r="I49" s="1">
        <v>0.11204428326016415</v>
      </c>
      <c r="J49" s="27">
        <v>0.80521091811414391</v>
      </c>
      <c r="K49" s="1">
        <v>0.19478908188585609</v>
      </c>
      <c r="L49" s="28">
        <v>38.200000000000003</v>
      </c>
      <c r="M49" s="28">
        <v>34.700000000000003</v>
      </c>
      <c r="N49" s="28">
        <v>42.1</v>
      </c>
      <c r="O49" s="1">
        <v>0.91200000000000003</v>
      </c>
      <c r="P49" s="1">
        <v>0.40899999999999997</v>
      </c>
      <c r="Q49" s="1">
        <v>0.62181259600614436</v>
      </c>
      <c r="R49" t="s">
        <v>988</v>
      </c>
      <c r="S49" s="27">
        <v>0.37818740399385564</v>
      </c>
      <c r="T49" s="33">
        <v>0.109</v>
      </c>
      <c r="U49" s="33">
        <v>0.08</v>
      </c>
      <c r="V49" s="33">
        <v>6.2733942206917206E-2</v>
      </c>
      <c r="W49" s="21">
        <v>94019</v>
      </c>
      <c r="X49" s="1">
        <v>0.29404466501240695</v>
      </c>
      <c r="Y49">
        <v>6162</v>
      </c>
      <c r="Z49" s="1">
        <v>0.1296656929568322</v>
      </c>
      <c r="AA49" s="1">
        <v>0.3489126906848426</v>
      </c>
      <c r="AB49" s="1">
        <v>6.0694579681921455E-2</v>
      </c>
      <c r="AC49" s="1">
        <v>0</v>
      </c>
      <c r="AD49" s="1">
        <v>0.46072703667640375</v>
      </c>
    </row>
    <row r="50" spans="1:30" x14ac:dyDescent="0.25">
      <c r="A50" t="s">
        <v>590</v>
      </c>
      <c r="B50">
        <v>11590</v>
      </c>
      <c r="C50">
        <v>45972</v>
      </c>
      <c r="D50" s="1">
        <v>0.48455581658400765</v>
      </c>
      <c r="E50" s="1">
        <v>0.20888801879404856</v>
      </c>
      <c r="F50" s="1">
        <v>1.3486470025232751E-3</v>
      </c>
      <c r="G50" s="1">
        <v>9.2447576785869665E-2</v>
      </c>
      <c r="H50" s="1">
        <v>8.4834246932915689E-4</v>
      </c>
      <c r="I50" s="1">
        <v>0.21191159836422169</v>
      </c>
      <c r="J50" s="27">
        <v>0.70853998085791348</v>
      </c>
      <c r="K50" s="1">
        <v>0.29146001914208647</v>
      </c>
      <c r="L50" s="28">
        <v>38</v>
      </c>
      <c r="M50" s="28">
        <v>36.6</v>
      </c>
      <c r="N50" s="28">
        <v>39.200000000000003</v>
      </c>
      <c r="O50" s="1">
        <v>0.84</v>
      </c>
      <c r="P50" s="1">
        <v>0.33700000000000002</v>
      </c>
      <c r="Q50" s="1">
        <v>0.5494665710120108</v>
      </c>
      <c r="R50" t="s">
        <v>988</v>
      </c>
      <c r="S50" s="27">
        <v>0.4505334289879892</v>
      </c>
      <c r="T50" s="33">
        <v>6.0999999999999999E-2</v>
      </c>
      <c r="U50" s="33">
        <v>8.4000000000000005E-2</v>
      </c>
      <c r="V50" s="33">
        <v>5.9893202482320683E-2</v>
      </c>
      <c r="W50" s="21">
        <v>89641</v>
      </c>
      <c r="X50" s="1">
        <v>0.32920038284172976</v>
      </c>
      <c r="Y50">
        <v>15134</v>
      </c>
      <c r="Z50" s="1">
        <v>0.10433461081009647</v>
      </c>
      <c r="AA50" s="1">
        <v>0.19102682701202589</v>
      </c>
      <c r="AB50" s="1">
        <v>1.1959825558345447E-2</v>
      </c>
      <c r="AC50" s="1">
        <v>8.589929959032642E-4</v>
      </c>
      <c r="AD50" s="1">
        <v>0.69181974362362897</v>
      </c>
    </row>
    <row r="51" spans="1:30" x14ac:dyDescent="0.25">
      <c r="A51" t="s">
        <v>590</v>
      </c>
      <c r="B51">
        <v>11596</v>
      </c>
      <c r="C51">
        <v>10638</v>
      </c>
      <c r="D51" s="1">
        <v>0.81669486745628883</v>
      </c>
      <c r="E51" s="1">
        <v>3.102086858432036E-3</v>
      </c>
      <c r="F51" s="1">
        <v>1.7296484301560444E-2</v>
      </c>
      <c r="G51" s="1">
        <v>0.12210941906373378</v>
      </c>
      <c r="H51" s="1">
        <v>0</v>
      </c>
      <c r="I51" s="1">
        <v>4.0797142319984957E-2</v>
      </c>
      <c r="J51" s="27">
        <v>0.91248354953938715</v>
      </c>
      <c r="K51" s="1">
        <v>8.7516450460612891E-2</v>
      </c>
      <c r="L51" s="28">
        <v>42.9</v>
      </c>
      <c r="M51" s="28">
        <v>39.9</v>
      </c>
      <c r="N51" s="28">
        <v>45.2</v>
      </c>
      <c r="O51" s="1">
        <v>0.93900000000000006</v>
      </c>
      <c r="P51" s="1">
        <v>0.52300000000000002</v>
      </c>
      <c r="Q51" s="1">
        <v>0.75622138164443564</v>
      </c>
      <c r="R51" t="s">
        <v>988</v>
      </c>
      <c r="S51" s="27">
        <v>0.24377861835556436</v>
      </c>
      <c r="T51" s="33">
        <v>7.0000000000000007E-2</v>
      </c>
      <c r="U51" s="33">
        <v>3.2000000000000001E-2</v>
      </c>
      <c r="V51" s="33">
        <v>1.9055509527754765E-2</v>
      </c>
      <c r="W51" s="21">
        <v>112083</v>
      </c>
      <c r="X51" s="1">
        <v>0.17296484301560444</v>
      </c>
      <c r="Y51">
        <v>1840</v>
      </c>
      <c r="Z51" s="1">
        <v>0.23152173913043478</v>
      </c>
      <c r="AA51" s="1">
        <v>0.46576086956521739</v>
      </c>
      <c r="AB51" s="1">
        <v>0</v>
      </c>
      <c r="AC51" s="1">
        <v>0</v>
      </c>
      <c r="AD51" s="1">
        <v>0.30271739130434783</v>
      </c>
    </row>
    <row r="52" spans="1:30" x14ac:dyDescent="0.25">
      <c r="A52" t="s">
        <v>590</v>
      </c>
      <c r="B52">
        <v>11598</v>
      </c>
      <c r="C52">
        <v>12927</v>
      </c>
      <c r="D52" s="1">
        <v>0.93509708362342381</v>
      </c>
      <c r="E52" s="1">
        <v>2.1505376344086023E-2</v>
      </c>
      <c r="F52" s="1">
        <v>0</v>
      </c>
      <c r="G52" s="1">
        <v>1.9880869497950027E-2</v>
      </c>
      <c r="H52" s="1">
        <v>0</v>
      </c>
      <c r="I52" s="1">
        <v>2.351667053454011E-2</v>
      </c>
      <c r="J52" s="27">
        <v>0.94863464067455716</v>
      </c>
      <c r="K52" s="1">
        <v>5.1365359325442873E-2</v>
      </c>
      <c r="L52" s="28">
        <v>38.799999999999997</v>
      </c>
      <c r="M52" s="28">
        <v>35</v>
      </c>
      <c r="N52" s="28">
        <v>40.4</v>
      </c>
      <c r="O52" s="1">
        <v>0.95599999999999996</v>
      </c>
      <c r="P52" s="1">
        <v>0.628</v>
      </c>
      <c r="Q52" s="1">
        <v>0.80216779745159694</v>
      </c>
      <c r="R52" t="s">
        <v>993</v>
      </c>
      <c r="S52" s="27">
        <v>0.19783220254840306</v>
      </c>
      <c r="T52" s="33">
        <v>5.2000000000000005E-2</v>
      </c>
      <c r="U52" s="33">
        <v>7.9000000000000001E-2</v>
      </c>
      <c r="V52" s="33">
        <v>2.4074074074074074E-2</v>
      </c>
      <c r="W52" s="21">
        <v>129100</v>
      </c>
      <c r="X52" s="1">
        <v>0.10868724375338439</v>
      </c>
      <c r="Y52">
        <v>1405</v>
      </c>
      <c r="Z52" s="1">
        <v>0.28540925266903916</v>
      </c>
      <c r="AA52" s="1">
        <v>0.36298932384341637</v>
      </c>
      <c r="AB52" s="1">
        <v>8.2562277580071175E-2</v>
      </c>
      <c r="AC52" s="1">
        <v>0</v>
      </c>
      <c r="AD52" s="1">
        <v>0.2690391459074733</v>
      </c>
    </row>
    <row r="53" spans="1:30" x14ac:dyDescent="0.25">
      <c r="A53" t="s">
        <v>590</v>
      </c>
      <c r="B53">
        <v>11709</v>
      </c>
      <c r="C53">
        <v>6724</v>
      </c>
      <c r="D53" s="1">
        <v>0.96281975014872101</v>
      </c>
      <c r="E53" s="1">
        <v>6.69244497323022E-3</v>
      </c>
      <c r="F53" s="1">
        <v>2.0820939916716239E-3</v>
      </c>
      <c r="G53" s="1">
        <v>1.1748958953004164E-2</v>
      </c>
      <c r="H53" s="1">
        <v>0</v>
      </c>
      <c r="I53" s="1">
        <v>1.6656751933372991E-2</v>
      </c>
      <c r="J53" s="27">
        <v>0.95999405116002379</v>
      </c>
      <c r="K53" s="1">
        <v>4.0005948839976206E-2</v>
      </c>
      <c r="L53" s="28">
        <v>46.9</v>
      </c>
      <c r="M53" s="28">
        <v>45.3</v>
      </c>
      <c r="N53" s="28">
        <v>48.9</v>
      </c>
      <c r="O53" s="1">
        <v>0.96099999999999997</v>
      </c>
      <c r="P53" s="1">
        <v>0.435</v>
      </c>
      <c r="Q53" s="1">
        <v>0.89100265086542962</v>
      </c>
      <c r="R53" t="s">
        <v>988</v>
      </c>
      <c r="S53" s="27">
        <v>0.10899734913457038</v>
      </c>
      <c r="T53" s="33">
        <v>2.6000000000000002E-2</v>
      </c>
      <c r="U53" s="33">
        <v>4.8000000000000001E-2</v>
      </c>
      <c r="V53" s="33">
        <v>4.1901692183722805E-2</v>
      </c>
      <c r="W53" s="21">
        <v>98704</v>
      </c>
      <c r="X53" s="1">
        <v>6.7965496728138008E-2</v>
      </c>
      <c r="Y53">
        <v>457</v>
      </c>
      <c r="Z53" s="1">
        <v>0.62582056892778992</v>
      </c>
      <c r="AA53" s="1">
        <v>0.21225382932166301</v>
      </c>
      <c r="AB53" s="1">
        <v>0</v>
      </c>
      <c r="AC53" s="1">
        <v>0</v>
      </c>
      <c r="AD53" s="1">
        <v>0.16192560175054704</v>
      </c>
    </row>
    <row r="54" spans="1:30" x14ac:dyDescent="0.25">
      <c r="A54" t="s">
        <v>590</v>
      </c>
      <c r="B54">
        <v>11710</v>
      </c>
      <c r="C54">
        <v>35151</v>
      </c>
      <c r="D54" s="1">
        <v>0.90665983898039881</v>
      </c>
      <c r="E54" s="1">
        <v>8.8759921481607919E-3</v>
      </c>
      <c r="F54" s="1">
        <v>5.120764700861995E-3</v>
      </c>
      <c r="G54" s="1">
        <v>5.0866262695229154E-2</v>
      </c>
      <c r="H54" s="1">
        <v>0</v>
      </c>
      <c r="I54" s="1">
        <v>2.8477141475349209E-2</v>
      </c>
      <c r="J54" s="27">
        <v>0.9225626582458536</v>
      </c>
      <c r="K54" s="1">
        <v>7.7437341754146391E-2</v>
      </c>
      <c r="L54" s="28">
        <v>42.1</v>
      </c>
      <c r="M54" s="28">
        <v>40.1</v>
      </c>
      <c r="N54" s="28">
        <v>44.1</v>
      </c>
      <c r="O54" s="1">
        <v>0.93700000000000006</v>
      </c>
      <c r="P54" s="1">
        <v>0.439</v>
      </c>
      <c r="Q54" s="1">
        <v>0.84478547954291916</v>
      </c>
      <c r="R54" t="s">
        <v>988</v>
      </c>
      <c r="S54" s="27">
        <v>0.15521452045708084</v>
      </c>
      <c r="T54" s="33">
        <v>6.7000000000000004E-2</v>
      </c>
      <c r="U54" s="33">
        <v>3.2000000000000001E-2</v>
      </c>
      <c r="V54" s="33">
        <v>2.7608430587005749E-2</v>
      </c>
      <c r="W54" s="21">
        <v>106777</v>
      </c>
      <c r="X54" s="1">
        <v>0.10204546101106654</v>
      </c>
      <c r="Y54">
        <v>3587</v>
      </c>
      <c r="Z54" s="1">
        <v>0.27627543908558683</v>
      </c>
      <c r="AA54" s="1">
        <v>0.40758293838862558</v>
      </c>
      <c r="AB54" s="1">
        <v>4.460551993309172E-3</v>
      </c>
      <c r="AC54" s="1">
        <v>8.921103986618344E-3</v>
      </c>
      <c r="AD54" s="1">
        <v>0.30275996654586007</v>
      </c>
    </row>
    <row r="55" spans="1:30" x14ac:dyDescent="0.25">
      <c r="A55" t="s">
        <v>590</v>
      </c>
      <c r="B55">
        <v>11714</v>
      </c>
      <c r="C55">
        <v>23313</v>
      </c>
      <c r="D55" s="1">
        <v>0.88735898425771031</v>
      </c>
      <c r="E55" s="1">
        <v>1.9731480289966971E-3</v>
      </c>
      <c r="F55" s="1">
        <v>6.4341783554240119E-4</v>
      </c>
      <c r="G55" s="1">
        <v>8.7075880410071638E-2</v>
      </c>
      <c r="H55" s="1">
        <v>0</v>
      </c>
      <c r="I55" s="1">
        <v>2.2948569467678977E-2</v>
      </c>
      <c r="J55" s="27">
        <v>0.92167460215330499</v>
      </c>
      <c r="K55" s="1">
        <v>7.8325397846694983E-2</v>
      </c>
      <c r="L55" s="28">
        <v>44.4</v>
      </c>
      <c r="M55" s="28">
        <v>42.3</v>
      </c>
      <c r="N55" s="28">
        <v>45.7</v>
      </c>
      <c r="O55" s="1">
        <v>0.92799999999999994</v>
      </c>
      <c r="P55" s="1">
        <v>0.34100000000000003</v>
      </c>
      <c r="Q55" s="1">
        <v>0.81916274904857844</v>
      </c>
      <c r="R55" t="s">
        <v>988</v>
      </c>
      <c r="S55" s="27">
        <v>0.18083725095142156</v>
      </c>
      <c r="T55" s="33">
        <v>6.8000000000000005E-2</v>
      </c>
      <c r="U55" s="33">
        <v>2.7999999999999997E-2</v>
      </c>
      <c r="V55" s="33">
        <v>3.5935720612425663E-2</v>
      </c>
      <c r="W55" s="21">
        <v>86608</v>
      </c>
      <c r="X55" s="1">
        <v>0.14562690344443013</v>
      </c>
      <c r="Y55">
        <v>3395</v>
      </c>
      <c r="Z55" s="1">
        <v>0.32194403534609722</v>
      </c>
      <c r="AA55" s="1">
        <v>0.43063328424153169</v>
      </c>
      <c r="AB55" s="1">
        <v>2.150220913107511E-2</v>
      </c>
      <c r="AC55" s="1">
        <v>3.8291605301914579E-3</v>
      </c>
      <c r="AD55" s="1">
        <v>0.22209131075110455</v>
      </c>
    </row>
    <row r="56" spans="1:30" x14ac:dyDescent="0.25">
      <c r="A56" t="s">
        <v>590</v>
      </c>
      <c r="B56">
        <v>11732</v>
      </c>
      <c r="C56">
        <v>3671</v>
      </c>
      <c r="D56" s="1">
        <v>0.944429310814492</v>
      </c>
      <c r="E56" s="1">
        <v>2.7240533914464724E-4</v>
      </c>
      <c r="F56" s="1">
        <v>0</v>
      </c>
      <c r="G56" s="1">
        <v>3.2143830019068377E-2</v>
      </c>
      <c r="H56" s="1">
        <v>0</v>
      </c>
      <c r="I56" s="1">
        <v>2.3154453827295016E-2</v>
      </c>
      <c r="J56" s="27">
        <v>0.88531735222010355</v>
      </c>
      <c r="K56" s="1">
        <v>0.11468264777989648</v>
      </c>
      <c r="L56" s="28">
        <v>48.3</v>
      </c>
      <c r="M56" s="28">
        <v>47.5</v>
      </c>
      <c r="N56" s="28">
        <v>49.1</v>
      </c>
      <c r="O56" s="1">
        <v>0.93400000000000005</v>
      </c>
      <c r="P56" s="1">
        <v>0.54200000000000004</v>
      </c>
      <c r="Q56" s="1">
        <v>0.82898794505186435</v>
      </c>
      <c r="R56" t="s">
        <v>988</v>
      </c>
      <c r="S56" s="27">
        <v>0.17101205494813565</v>
      </c>
      <c r="T56" s="33">
        <v>5.0999999999999997E-2</v>
      </c>
      <c r="U56" s="33">
        <v>3.1E-2</v>
      </c>
      <c r="V56" s="33">
        <v>0</v>
      </c>
      <c r="W56" s="21">
        <v>110000</v>
      </c>
      <c r="X56" s="1">
        <v>0.11114137837101608</v>
      </c>
      <c r="Y56">
        <v>408</v>
      </c>
      <c r="Z56" s="1">
        <v>0.36764705882352944</v>
      </c>
      <c r="AA56" s="1">
        <v>0.41176470588235292</v>
      </c>
      <c r="AB56" s="1">
        <v>0</v>
      </c>
      <c r="AC56" s="1">
        <v>0</v>
      </c>
      <c r="AD56" s="1">
        <v>0.22058823529411764</v>
      </c>
    </row>
    <row r="57" spans="1:30" x14ac:dyDescent="0.25">
      <c r="A57" t="s">
        <v>590</v>
      </c>
      <c r="B57">
        <v>11735</v>
      </c>
      <c r="C57">
        <v>32499</v>
      </c>
      <c r="D57" s="1">
        <v>0.84876457737161148</v>
      </c>
      <c r="E57" s="1">
        <v>3.689344287516539E-2</v>
      </c>
      <c r="F57" s="1">
        <v>0</v>
      </c>
      <c r="G57" s="1">
        <v>5.5540170466783591E-2</v>
      </c>
      <c r="H57" s="1">
        <v>0</v>
      </c>
      <c r="I57" s="1">
        <v>5.8801809286439584E-2</v>
      </c>
      <c r="J57" s="27">
        <v>0.84501061571125269</v>
      </c>
      <c r="K57" s="1">
        <v>0.15498938428874734</v>
      </c>
      <c r="L57" s="28">
        <v>41.7</v>
      </c>
      <c r="M57" s="28">
        <v>40.4</v>
      </c>
      <c r="N57" s="28">
        <v>43.1</v>
      </c>
      <c r="O57" s="1">
        <v>0.92</v>
      </c>
      <c r="P57" s="1">
        <v>0.32700000000000001</v>
      </c>
      <c r="Q57" s="1">
        <v>0.79040614007035492</v>
      </c>
      <c r="R57" t="s">
        <v>988</v>
      </c>
      <c r="S57" s="27">
        <v>0.20959385992964508</v>
      </c>
      <c r="T57" s="33">
        <v>6.0999999999999999E-2</v>
      </c>
      <c r="U57" s="33">
        <v>3.6000000000000004E-2</v>
      </c>
      <c r="V57" s="33">
        <v>2.354759523593054E-2</v>
      </c>
      <c r="W57" s="21">
        <v>90300</v>
      </c>
      <c r="X57" s="1">
        <v>0.16397427613157328</v>
      </c>
      <c r="Y57">
        <v>5329</v>
      </c>
      <c r="Z57" s="1">
        <v>0.19027960217676862</v>
      </c>
      <c r="AA57" s="1">
        <v>0.28354287858885346</v>
      </c>
      <c r="AB57" s="1">
        <v>1.3886282604616251E-2</v>
      </c>
      <c r="AC57" s="1">
        <v>0</v>
      </c>
      <c r="AD57" s="1">
        <v>0.51229123662976173</v>
      </c>
    </row>
    <row r="58" spans="1:30" x14ac:dyDescent="0.25">
      <c r="A58" t="s">
        <v>590</v>
      </c>
      <c r="B58">
        <v>11753</v>
      </c>
      <c r="C58">
        <v>11657</v>
      </c>
      <c r="D58" s="1">
        <v>0.70215321266191988</v>
      </c>
      <c r="E58" s="1">
        <v>8.3211804066226306E-3</v>
      </c>
      <c r="F58" s="1">
        <v>3.4314146006691258E-3</v>
      </c>
      <c r="G58" s="1">
        <v>0.27296903148322899</v>
      </c>
      <c r="H58" s="1">
        <v>0</v>
      </c>
      <c r="I58" s="1">
        <v>1.3125160847559407E-2</v>
      </c>
      <c r="J58" s="27">
        <v>0.98678905378742388</v>
      </c>
      <c r="K58" s="1">
        <v>1.3210946212576135E-2</v>
      </c>
      <c r="L58" s="28">
        <v>44.7</v>
      </c>
      <c r="M58" s="28">
        <v>45.8</v>
      </c>
      <c r="N58" s="28">
        <v>43.8</v>
      </c>
      <c r="O58" s="1">
        <v>0.97499999999999998</v>
      </c>
      <c r="P58" s="1">
        <v>0.72099999999999997</v>
      </c>
      <c r="Q58" s="1">
        <v>0.70568409546365463</v>
      </c>
      <c r="R58" t="s">
        <v>992</v>
      </c>
      <c r="S58" s="27">
        <v>0.29431590453634537</v>
      </c>
      <c r="T58" s="33">
        <v>5.4000000000000006E-2</v>
      </c>
      <c r="U58" s="33">
        <v>2.5000000000000001E-2</v>
      </c>
      <c r="V58" s="33">
        <v>1.6270033997085966E-2</v>
      </c>
      <c r="W58" s="21">
        <v>146707</v>
      </c>
      <c r="X58" s="1">
        <v>0.23136312945011581</v>
      </c>
      <c r="Y58">
        <v>2697</v>
      </c>
      <c r="Z58" s="1">
        <v>8.8616981831664818E-2</v>
      </c>
      <c r="AA58" s="1">
        <v>0.82944011865035228</v>
      </c>
      <c r="AB58" s="1">
        <v>2.2617723396366331E-2</v>
      </c>
      <c r="AC58" s="1">
        <v>0</v>
      </c>
      <c r="AD58" s="1">
        <v>5.9325176121616613E-2</v>
      </c>
    </row>
    <row r="59" spans="1:30" x14ac:dyDescent="0.25">
      <c r="A59" t="s">
        <v>590</v>
      </c>
      <c r="B59">
        <v>11756</v>
      </c>
      <c r="C59">
        <v>42321</v>
      </c>
      <c r="D59" s="1">
        <v>0.86585855721745708</v>
      </c>
      <c r="E59" s="1">
        <v>6.4743271661822739E-3</v>
      </c>
      <c r="F59" s="1">
        <v>0</v>
      </c>
      <c r="G59" s="1">
        <v>7.1383001346849079E-2</v>
      </c>
      <c r="H59" s="1">
        <v>0</v>
      </c>
      <c r="I59" s="1">
        <v>5.628411426951159E-2</v>
      </c>
      <c r="J59" s="27">
        <v>0.87349070201554779</v>
      </c>
      <c r="K59" s="1">
        <v>0.12650929798445215</v>
      </c>
      <c r="L59" s="28">
        <v>41.3</v>
      </c>
      <c r="M59" s="28">
        <v>40.4</v>
      </c>
      <c r="N59" s="28">
        <v>42.4</v>
      </c>
      <c r="O59" s="1">
        <v>0.91700000000000004</v>
      </c>
      <c r="P59" s="1">
        <v>0.313</v>
      </c>
      <c r="Q59" s="1">
        <v>0.83176368804844891</v>
      </c>
      <c r="R59" t="s">
        <v>988</v>
      </c>
      <c r="S59" s="27">
        <v>0.16823631195155109</v>
      </c>
      <c r="T59" s="33">
        <v>6.3E-2</v>
      </c>
      <c r="U59" s="33">
        <v>2.8999999999999998E-2</v>
      </c>
      <c r="V59" s="33">
        <v>3.516955427217533E-2</v>
      </c>
      <c r="W59" s="21">
        <v>101370</v>
      </c>
      <c r="X59" s="1">
        <v>0.1150020084591574</v>
      </c>
      <c r="Y59">
        <v>4867</v>
      </c>
      <c r="Z59" s="1">
        <v>0.24738031641668379</v>
      </c>
      <c r="AA59" s="1">
        <v>0.37497431682761456</v>
      </c>
      <c r="AB59" s="1">
        <v>1.2327922745017466E-3</v>
      </c>
      <c r="AC59" s="1">
        <v>0</v>
      </c>
      <c r="AD59" s="1">
        <v>0.37641257448119991</v>
      </c>
    </row>
    <row r="60" spans="1:30" x14ac:dyDescent="0.25">
      <c r="A60" t="s">
        <v>590</v>
      </c>
      <c r="B60">
        <v>11758</v>
      </c>
      <c r="C60">
        <v>55900</v>
      </c>
      <c r="D60" s="1">
        <v>0.90071556350626114</v>
      </c>
      <c r="E60" s="1">
        <v>4.45438282647585E-2</v>
      </c>
      <c r="F60" s="1">
        <v>2.1288014311270126E-3</v>
      </c>
      <c r="G60" s="1">
        <v>2.0304114490161E-2</v>
      </c>
      <c r="H60" s="1">
        <v>0</v>
      </c>
      <c r="I60" s="1">
        <v>3.2307692307692308E-2</v>
      </c>
      <c r="J60" s="27">
        <v>0.91425760286225399</v>
      </c>
      <c r="K60" s="1">
        <v>8.5742397137745979E-2</v>
      </c>
      <c r="L60" s="28">
        <v>42.9</v>
      </c>
      <c r="M60" s="28">
        <v>41.8</v>
      </c>
      <c r="N60" s="28">
        <v>43.7</v>
      </c>
      <c r="O60" s="1">
        <v>0.93799999999999994</v>
      </c>
      <c r="P60" s="1">
        <v>0.371</v>
      </c>
      <c r="Q60" s="1">
        <v>0.87597104352921162</v>
      </c>
      <c r="R60" t="s">
        <v>988</v>
      </c>
      <c r="S60" s="27">
        <v>0.12402895647078838</v>
      </c>
      <c r="T60" s="33">
        <v>5.2000000000000005E-2</v>
      </c>
      <c r="U60" s="33">
        <v>3.7999999999999999E-2</v>
      </c>
      <c r="V60" s="33">
        <v>3.7289058247142078E-2</v>
      </c>
      <c r="W60" s="21">
        <v>105467</v>
      </c>
      <c r="X60" s="1">
        <v>9.1127012522361356E-2</v>
      </c>
      <c r="Y60">
        <v>5094</v>
      </c>
      <c r="Z60" s="1">
        <v>0.30899096976835494</v>
      </c>
      <c r="AA60" s="1">
        <v>0.17196702002355713</v>
      </c>
      <c r="AB60" s="1">
        <v>1.0011778563015312E-2</v>
      </c>
      <c r="AC60" s="1">
        <v>7.8523753435414214E-4</v>
      </c>
      <c r="AD60" s="1">
        <v>0.50824499411071844</v>
      </c>
    </row>
    <row r="61" spans="1:30" x14ac:dyDescent="0.25">
      <c r="A61" t="s">
        <v>590</v>
      </c>
      <c r="B61">
        <v>11762</v>
      </c>
      <c r="C61">
        <v>23053</v>
      </c>
      <c r="D61" s="1">
        <v>0.97076302433522754</v>
      </c>
      <c r="E61" s="1">
        <v>9.3697132694226352E-3</v>
      </c>
      <c r="F61" s="1">
        <v>2.1689151086626469E-4</v>
      </c>
      <c r="G61" s="1">
        <v>1.0324035917234199E-2</v>
      </c>
      <c r="H61" s="1">
        <v>0</v>
      </c>
      <c r="I61" s="1">
        <v>9.3263349672493816E-3</v>
      </c>
      <c r="J61" s="27">
        <v>0.93992105149004468</v>
      </c>
      <c r="K61" s="1">
        <v>6.0078948509955321E-2</v>
      </c>
      <c r="L61" s="28">
        <v>42.1</v>
      </c>
      <c r="M61" s="28">
        <v>41</v>
      </c>
      <c r="N61" s="28">
        <v>42.9</v>
      </c>
      <c r="O61" s="1">
        <v>0.96499999999999997</v>
      </c>
      <c r="P61" s="1">
        <v>0.371</v>
      </c>
      <c r="Q61" s="1">
        <v>0.92572530297466027</v>
      </c>
      <c r="R61" t="s">
        <v>988</v>
      </c>
      <c r="S61" s="27">
        <v>7.4274697025339731E-2</v>
      </c>
      <c r="T61" s="33">
        <v>7.6999999999999999E-2</v>
      </c>
      <c r="U61" s="33">
        <v>2.2000000000000002E-2</v>
      </c>
      <c r="V61" s="33">
        <v>2.2467320261437908E-2</v>
      </c>
      <c r="W61" s="21">
        <v>117051</v>
      </c>
      <c r="X61" s="1">
        <v>5.5827874896976534E-2</v>
      </c>
      <c r="Y61">
        <v>1287</v>
      </c>
      <c r="Z61" s="1">
        <v>0.44444444444444442</v>
      </c>
      <c r="AA61" s="1">
        <v>0.25019425019425018</v>
      </c>
      <c r="AB61" s="1">
        <v>2.2533022533022532E-2</v>
      </c>
      <c r="AC61" s="1">
        <v>0</v>
      </c>
      <c r="AD61" s="1">
        <v>0.28282828282828282</v>
      </c>
    </row>
    <row r="62" spans="1:30" x14ac:dyDescent="0.25">
      <c r="A62" t="s">
        <v>590</v>
      </c>
      <c r="B62">
        <v>11765</v>
      </c>
      <c r="C62">
        <v>745</v>
      </c>
      <c r="D62" s="1">
        <v>0.91006711409395968</v>
      </c>
      <c r="E62" s="1">
        <v>0</v>
      </c>
      <c r="F62" s="1">
        <v>0</v>
      </c>
      <c r="G62" s="1">
        <v>7.3825503355704702E-2</v>
      </c>
      <c r="H62" s="1">
        <v>0</v>
      </c>
      <c r="I62" s="1">
        <v>1.6107382550335572E-2</v>
      </c>
      <c r="J62" s="27">
        <v>0.94228187919463091</v>
      </c>
      <c r="K62" s="1">
        <v>5.771812080536913E-2</v>
      </c>
      <c r="L62" s="28">
        <v>49.5</v>
      </c>
      <c r="M62" s="28">
        <v>49.8</v>
      </c>
      <c r="N62" s="28">
        <v>48.8</v>
      </c>
      <c r="O62" s="1">
        <v>0.98499999999999999</v>
      </c>
      <c r="P62" s="1">
        <v>0.65799999999999992</v>
      </c>
      <c r="Q62" s="1">
        <v>0.86312849162011174</v>
      </c>
      <c r="R62" t="s">
        <v>988</v>
      </c>
      <c r="S62" s="27">
        <v>0.13687150837988826</v>
      </c>
      <c r="T62" s="33">
        <v>0.06</v>
      </c>
      <c r="U62" s="33">
        <v>4.7E-2</v>
      </c>
      <c r="V62" s="33">
        <v>2.564102564102564E-2</v>
      </c>
      <c r="W62" s="21">
        <v>151406</v>
      </c>
      <c r="X62" s="1">
        <v>0.12751677852348994</v>
      </c>
      <c r="Y62">
        <v>95</v>
      </c>
      <c r="Z62" s="1">
        <v>0.24210526315789474</v>
      </c>
      <c r="AA62" s="1">
        <v>0.54736842105263162</v>
      </c>
      <c r="AB62" s="1">
        <v>3.1578947368421054E-2</v>
      </c>
      <c r="AC62" s="1">
        <v>0</v>
      </c>
      <c r="AD62" s="1">
        <v>0.17894736842105263</v>
      </c>
    </row>
    <row r="63" spans="1:30" x14ac:dyDescent="0.25">
      <c r="A63" t="s">
        <v>590</v>
      </c>
      <c r="B63">
        <v>11771</v>
      </c>
      <c r="C63">
        <v>9344</v>
      </c>
      <c r="D63" s="1">
        <v>0.84160958904109584</v>
      </c>
      <c r="E63" s="1">
        <v>3.8206335616438353E-2</v>
      </c>
      <c r="F63" s="1">
        <v>0</v>
      </c>
      <c r="G63" s="1">
        <v>5.1797945205479451E-2</v>
      </c>
      <c r="H63" s="1">
        <v>0</v>
      </c>
      <c r="I63" s="1">
        <v>6.8386130136986301E-2</v>
      </c>
      <c r="J63" s="27">
        <v>0.90400256849315064</v>
      </c>
      <c r="K63" s="1">
        <v>9.5997431506849321E-2</v>
      </c>
      <c r="L63" s="28">
        <v>45.4</v>
      </c>
      <c r="M63" s="28">
        <v>45.4</v>
      </c>
      <c r="N63" s="28">
        <v>45.5</v>
      </c>
      <c r="O63" s="1">
        <v>0.91599999999999993</v>
      </c>
      <c r="P63" s="1">
        <v>0.54100000000000004</v>
      </c>
      <c r="Q63" s="1">
        <v>0.77756439222774509</v>
      </c>
      <c r="R63" t="s">
        <v>988</v>
      </c>
      <c r="S63" s="27">
        <v>0.22243560777225491</v>
      </c>
      <c r="T63" s="33">
        <v>0.06</v>
      </c>
      <c r="U63" s="33">
        <v>3.4000000000000002E-2</v>
      </c>
      <c r="V63" s="33">
        <v>2.3008849557522124E-2</v>
      </c>
      <c r="W63" s="21">
        <v>108438</v>
      </c>
      <c r="X63" s="1">
        <v>0.16170804794520549</v>
      </c>
      <c r="Y63">
        <v>1511</v>
      </c>
      <c r="Z63" s="1">
        <v>0.21839841164791529</v>
      </c>
      <c r="AA63" s="1">
        <v>0.3256121773659828</v>
      </c>
      <c r="AB63" s="1">
        <v>5.9563203176704171E-3</v>
      </c>
      <c r="AC63" s="1">
        <v>0</v>
      </c>
      <c r="AD63" s="1">
        <v>0.4500330906684315</v>
      </c>
    </row>
    <row r="64" spans="1:30" x14ac:dyDescent="0.25">
      <c r="A64" t="s">
        <v>590</v>
      </c>
      <c r="B64">
        <v>11783</v>
      </c>
      <c r="C64">
        <v>21170</v>
      </c>
      <c r="D64" s="1">
        <v>0.97109116674539442</v>
      </c>
      <c r="E64" s="1">
        <v>7.0854983467170528E-4</v>
      </c>
      <c r="F64" s="1">
        <v>0</v>
      </c>
      <c r="G64" s="1">
        <v>1.7524799244213511E-2</v>
      </c>
      <c r="H64" s="1">
        <v>0</v>
      </c>
      <c r="I64" s="1">
        <v>1.0675484175720359E-2</v>
      </c>
      <c r="J64" s="27">
        <v>0.95635333018422297</v>
      </c>
      <c r="K64" s="1">
        <v>4.3646669815777042E-2</v>
      </c>
      <c r="L64" s="28">
        <v>42.3</v>
      </c>
      <c r="M64" s="28">
        <v>39.9</v>
      </c>
      <c r="N64" s="28">
        <v>44.1</v>
      </c>
      <c r="O64" s="1">
        <v>0.95099999999999996</v>
      </c>
      <c r="P64" s="1">
        <v>0.36700000000000005</v>
      </c>
      <c r="Q64" s="1">
        <v>0.91674930583101943</v>
      </c>
      <c r="R64" t="s">
        <v>988</v>
      </c>
      <c r="S64" s="27">
        <v>8.3250694168980566E-2</v>
      </c>
      <c r="T64" s="33">
        <v>5.7000000000000002E-2</v>
      </c>
      <c r="U64" s="33">
        <v>2.6000000000000002E-2</v>
      </c>
      <c r="V64" s="33">
        <v>2.7275296777840588E-2</v>
      </c>
      <c r="W64" s="21">
        <v>103891</v>
      </c>
      <c r="X64" s="1">
        <v>7.2177609825224379E-2</v>
      </c>
      <c r="Y64">
        <v>1528</v>
      </c>
      <c r="Z64" s="1">
        <v>0.56609947643979053</v>
      </c>
      <c r="AA64" s="1">
        <v>0.24541884816753926</v>
      </c>
      <c r="AB64" s="1">
        <v>9.1623036649214652E-3</v>
      </c>
      <c r="AC64" s="1">
        <v>2.617801047120419E-3</v>
      </c>
      <c r="AD64" s="1">
        <v>0.17670157068062828</v>
      </c>
    </row>
    <row r="65" spans="1:30" x14ac:dyDescent="0.25">
      <c r="A65" t="s">
        <v>590</v>
      </c>
      <c r="B65">
        <v>11791</v>
      </c>
      <c r="C65">
        <v>25213</v>
      </c>
      <c r="D65" s="1">
        <v>0.73410542180621108</v>
      </c>
      <c r="E65" s="1">
        <v>1.9513742910403364E-2</v>
      </c>
      <c r="F65" s="1">
        <v>3.2126284059810417E-3</v>
      </c>
      <c r="G65" s="1">
        <v>0.21774481418315947</v>
      </c>
      <c r="H65" s="1">
        <v>0</v>
      </c>
      <c r="I65" s="1">
        <v>2.5423392694245033E-2</v>
      </c>
      <c r="J65" s="27">
        <v>0.95002578035140606</v>
      </c>
      <c r="K65" s="1">
        <v>4.9974219648593977E-2</v>
      </c>
      <c r="L65" s="28">
        <v>42.3</v>
      </c>
      <c r="M65" s="28">
        <v>40.5</v>
      </c>
      <c r="N65" s="28">
        <v>44.1</v>
      </c>
      <c r="O65" s="1">
        <v>0.95499999999999996</v>
      </c>
      <c r="P65" s="1">
        <v>0.64500000000000002</v>
      </c>
      <c r="Q65" s="1">
        <v>0.69449282574438087</v>
      </c>
      <c r="R65" t="s">
        <v>989</v>
      </c>
      <c r="S65" s="27">
        <v>0.30550717425561913</v>
      </c>
      <c r="T65" s="33">
        <v>4.4999999999999998E-2</v>
      </c>
      <c r="U65" s="33">
        <v>3.5000000000000003E-2</v>
      </c>
      <c r="V65" s="33">
        <v>1.7094017094017096E-2</v>
      </c>
      <c r="W65" s="21">
        <v>145146</v>
      </c>
      <c r="X65" s="1">
        <v>0.20897949470511243</v>
      </c>
      <c r="Y65">
        <v>5269</v>
      </c>
      <c r="Z65" s="1">
        <v>0.16302903776807742</v>
      </c>
      <c r="AA65" s="1">
        <v>0.7282216739419245</v>
      </c>
      <c r="AB65" s="1">
        <v>2.6380717403681912E-2</v>
      </c>
      <c r="AC65" s="1">
        <v>5.6936800151831466E-4</v>
      </c>
      <c r="AD65" s="1">
        <v>8.1799202884797875E-2</v>
      </c>
    </row>
    <row r="66" spans="1:30" x14ac:dyDescent="0.25">
      <c r="A66" t="s">
        <v>590</v>
      </c>
      <c r="B66">
        <v>11793</v>
      </c>
      <c r="C66">
        <v>32710</v>
      </c>
      <c r="D66" s="1">
        <v>0.93335371446040971</v>
      </c>
      <c r="E66" s="1">
        <v>3.1488841332925712E-3</v>
      </c>
      <c r="F66" s="1">
        <v>0</v>
      </c>
      <c r="G66" s="1">
        <v>4.1883216141852642E-2</v>
      </c>
      <c r="H66" s="1">
        <v>3.3628859675940081E-4</v>
      </c>
      <c r="I66" s="1">
        <v>2.1277896667685724E-2</v>
      </c>
      <c r="J66" s="27">
        <v>0.93518801589727907</v>
      </c>
      <c r="K66" s="1">
        <v>6.4811984102720877E-2</v>
      </c>
      <c r="L66" s="28">
        <v>43.3</v>
      </c>
      <c r="M66" s="28">
        <v>42.8</v>
      </c>
      <c r="N66" s="28">
        <v>43.9</v>
      </c>
      <c r="O66" s="1">
        <v>0.94499999999999995</v>
      </c>
      <c r="P66" s="1">
        <v>0.41700000000000004</v>
      </c>
      <c r="Q66" s="1">
        <v>0.91022050539192012</v>
      </c>
      <c r="R66" t="s">
        <v>988</v>
      </c>
      <c r="S66" s="27">
        <v>8.9779494608079879E-2</v>
      </c>
      <c r="T66" s="33">
        <v>5.7999999999999996E-2</v>
      </c>
      <c r="U66" s="33">
        <v>2.5000000000000001E-2</v>
      </c>
      <c r="V66" s="33">
        <v>2.3660205245153935E-2</v>
      </c>
      <c r="W66" s="21">
        <v>113616</v>
      </c>
      <c r="X66" s="1">
        <v>7.5267502292876792E-2</v>
      </c>
      <c r="Y66">
        <v>2462</v>
      </c>
      <c r="Z66" s="1">
        <v>0.36880584890333062</v>
      </c>
      <c r="AA66" s="1">
        <v>0.34524776604386676</v>
      </c>
      <c r="AB66" s="1">
        <v>1.9902518277822908E-2</v>
      </c>
      <c r="AC66" s="1">
        <v>0</v>
      </c>
      <c r="AD66" s="1">
        <v>0.26604386677497971</v>
      </c>
    </row>
    <row r="67" spans="1:30" x14ac:dyDescent="0.25">
      <c r="A67" t="s">
        <v>590</v>
      </c>
      <c r="B67">
        <v>11797</v>
      </c>
      <c r="C67">
        <v>8645</v>
      </c>
      <c r="D67" s="1">
        <v>0.87530364372469638</v>
      </c>
      <c r="E67" s="1">
        <v>2.4175824175824177E-2</v>
      </c>
      <c r="F67" s="1">
        <v>0</v>
      </c>
      <c r="G67" s="1">
        <v>8.7565066512434939E-2</v>
      </c>
      <c r="H67" s="1">
        <v>0</v>
      </c>
      <c r="I67" s="1">
        <v>1.2955465587044534E-2</v>
      </c>
      <c r="J67" s="27">
        <v>0.98207056101792944</v>
      </c>
      <c r="K67" s="1">
        <v>1.7929438982070563E-2</v>
      </c>
      <c r="L67" s="28">
        <v>51.4</v>
      </c>
      <c r="M67" s="28">
        <v>49.9</v>
      </c>
      <c r="N67" s="28">
        <v>52.7</v>
      </c>
      <c r="O67" s="1">
        <v>0.95</v>
      </c>
      <c r="P67" s="1">
        <v>0.64200000000000002</v>
      </c>
      <c r="Q67" s="1">
        <v>0.8179723502304147</v>
      </c>
      <c r="R67" t="s">
        <v>989</v>
      </c>
      <c r="S67" s="27">
        <v>0.1820276497695853</v>
      </c>
      <c r="T67" s="33">
        <v>3.4000000000000002E-2</v>
      </c>
      <c r="U67" s="33">
        <v>3.4000000000000002E-2</v>
      </c>
      <c r="V67" s="33">
        <v>6.5487884741322853E-3</v>
      </c>
      <c r="W67" s="21">
        <v>158023</v>
      </c>
      <c r="X67" s="1">
        <v>0.15303643724696356</v>
      </c>
      <c r="Y67">
        <v>1323</v>
      </c>
      <c r="Z67" s="1">
        <v>0.27588813303099019</v>
      </c>
      <c r="AA67" s="1">
        <v>0.60468631897203329</v>
      </c>
      <c r="AB67" s="1">
        <v>3.6281179138321996E-2</v>
      </c>
      <c r="AC67" s="1">
        <v>0</v>
      </c>
      <c r="AD67" s="1">
        <v>8.3144368858654574E-2</v>
      </c>
    </row>
    <row r="68" spans="1:30" x14ac:dyDescent="0.25">
      <c r="A68" t="s">
        <v>590</v>
      </c>
      <c r="B68">
        <v>11801</v>
      </c>
      <c r="C68">
        <v>39805</v>
      </c>
      <c r="D68" s="1">
        <v>0.74372566260520034</v>
      </c>
      <c r="E68" s="1">
        <v>1.9168446175103632E-2</v>
      </c>
      <c r="F68" s="1">
        <v>1.281246074613742E-3</v>
      </c>
      <c r="G68" s="1">
        <v>0.18404723024745634</v>
      </c>
      <c r="H68" s="1">
        <v>2.7634719256374829E-4</v>
      </c>
      <c r="I68" s="1">
        <v>5.150106770506218E-2</v>
      </c>
      <c r="J68" s="27">
        <v>0.86737847004145208</v>
      </c>
      <c r="K68" s="1">
        <v>0.13262152995854792</v>
      </c>
      <c r="L68" s="28">
        <v>42.8</v>
      </c>
      <c r="M68" s="28">
        <v>41.9</v>
      </c>
      <c r="N68" s="28">
        <v>43.9</v>
      </c>
      <c r="O68" s="1">
        <v>0.91299999999999992</v>
      </c>
      <c r="P68" s="1">
        <v>0.34299999999999997</v>
      </c>
      <c r="Q68" s="1">
        <v>0.67044381491973559</v>
      </c>
      <c r="R68" t="s">
        <v>988</v>
      </c>
      <c r="S68" s="27">
        <v>0.32955618508026441</v>
      </c>
      <c r="T68" s="33">
        <v>6.7000000000000004E-2</v>
      </c>
      <c r="U68" s="33">
        <v>5.7000000000000002E-2</v>
      </c>
      <c r="V68" s="33">
        <v>3.9227895392278951E-2</v>
      </c>
      <c r="W68" s="21">
        <v>92595</v>
      </c>
      <c r="X68" s="1">
        <v>0.25371184524557217</v>
      </c>
      <c r="Y68">
        <v>10099</v>
      </c>
      <c r="Z68" s="1">
        <v>0.14456876918506784</v>
      </c>
      <c r="AA68" s="1">
        <v>0.56758094860877317</v>
      </c>
      <c r="AB68" s="1">
        <v>1.6833349836617488E-2</v>
      </c>
      <c r="AC68" s="1">
        <v>2.2774532131894249E-3</v>
      </c>
      <c r="AD68" s="1">
        <v>0.2687394791563521</v>
      </c>
    </row>
    <row r="69" spans="1:30" x14ac:dyDescent="0.25">
      <c r="A69" t="s">
        <v>590</v>
      </c>
      <c r="B69">
        <v>11803</v>
      </c>
      <c r="C69">
        <v>28445</v>
      </c>
      <c r="D69" s="1">
        <v>0.85747934610652132</v>
      </c>
      <c r="E69" s="1">
        <v>6.5740903497978559E-3</v>
      </c>
      <c r="F69" s="1">
        <v>1.5116892248198278E-3</v>
      </c>
      <c r="G69" s="1">
        <v>0.11692740376164527</v>
      </c>
      <c r="H69" s="1">
        <v>3.8671119704693268E-4</v>
      </c>
      <c r="I69" s="1">
        <v>1.7120759360168748E-2</v>
      </c>
      <c r="J69" s="27">
        <v>0.95292670065037788</v>
      </c>
      <c r="K69" s="1">
        <v>4.707329934962208E-2</v>
      </c>
      <c r="L69" s="28">
        <v>44.3</v>
      </c>
      <c r="M69" s="28">
        <v>42.5</v>
      </c>
      <c r="N69" s="28">
        <v>46</v>
      </c>
      <c r="O69" s="1">
        <v>0.95900000000000007</v>
      </c>
      <c r="P69" s="1">
        <v>0.58799999999999997</v>
      </c>
      <c r="Q69" s="1">
        <v>0.80506902181980111</v>
      </c>
      <c r="R69" t="s">
        <v>988</v>
      </c>
      <c r="S69" s="27">
        <v>0.19493097818019889</v>
      </c>
      <c r="T69" s="33">
        <v>4.9000000000000002E-2</v>
      </c>
      <c r="U69" s="33">
        <v>3.3000000000000002E-2</v>
      </c>
      <c r="V69" s="33">
        <v>2.5603964484823456E-2</v>
      </c>
      <c r="W69" s="21">
        <v>125119</v>
      </c>
      <c r="X69" s="1">
        <v>0.15074705572156794</v>
      </c>
      <c r="Y69">
        <v>4288</v>
      </c>
      <c r="Z69" s="1">
        <v>0.22131529850746268</v>
      </c>
      <c r="AA69" s="1">
        <v>0.60284514925373134</v>
      </c>
      <c r="AB69" s="1">
        <v>1.632462686567164E-2</v>
      </c>
      <c r="AC69" s="1">
        <v>0</v>
      </c>
      <c r="AD69" s="1">
        <v>0.15951492537313433</v>
      </c>
    </row>
    <row r="70" spans="1:30" x14ac:dyDescent="0.25">
      <c r="A70" t="s">
        <v>590</v>
      </c>
      <c r="B70">
        <v>11804</v>
      </c>
      <c r="C70">
        <v>5000</v>
      </c>
      <c r="D70" s="1">
        <v>0.93620000000000003</v>
      </c>
      <c r="E70" s="1">
        <v>0</v>
      </c>
      <c r="F70" s="1">
        <v>0</v>
      </c>
      <c r="G70" s="1">
        <v>5.74E-2</v>
      </c>
      <c r="H70" s="1">
        <v>0</v>
      </c>
      <c r="I70" s="1">
        <v>6.4000000000000003E-3</v>
      </c>
      <c r="J70" s="27">
        <v>0.98540000000000005</v>
      </c>
      <c r="K70" s="1">
        <v>1.46E-2</v>
      </c>
      <c r="L70" s="28">
        <v>42.6</v>
      </c>
      <c r="M70" s="28">
        <v>42.1</v>
      </c>
      <c r="N70" s="28">
        <v>42.9</v>
      </c>
      <c r="O70" s="1">
        <v>0.96200000000000008</v>
      </c>
      <c r="P70" s="1">
        <v>0.60599999999999998</v>
      </c>
      <c r="Q70" s="1">
        <v>0.87789339562539814</v>
      </c>
      <c r="R70" t="s">
        <v>998</v>
      </c>
      <c r="S70" s="27">
        <v>0.12210660437460186</v>
      </c>
      <c r="T70" s="33">
        <v>4.0999999999999995E-2</v>
      </c>
      <c r="U70" s="33">
        <v>2.3E-2</v>
      </c>
      <c r="V70" s="33">
        <v>3.7256061502069782E-2</v>
      </c>
      <c r="W70" s="21">
        <v>120433</v>
      </c>
      <c r="X70" s="1">
        <v>0.1162</v>
      </c>
      <c r="Y70">
        <v>581</v>
      </c>
      <c r="Z70" s="1">
        <v>0.47332185886402756</v>
      </c>
      <c r="AA70" s="1">
        <v>0.48537005163511188</v>
      </c>
      <c r="AB70" s="1">
        <v>2.4096385542168676E-2</v>
      </c>
      <c r="AC70" s="1">
        <v>0</v>
      </c>
      <c r="AD70" s="1">
        <v>1.7211703958691909E-2</v>
      </c>
    </row>
  </sheetData>
  <protectedRanges>
    <protectedRange sqref="A1:AD1" name="ZIP Code"/>
    <protectedRange sqref="A2:AD52" name="ZIP Code_1"/>
    <protectedRange sqref="A53:AD54" name="ZIP Code_2"/>
    <protectedRange sqref="A55:AD55" name="ZIP Code_3"/>
    <protectedRange sqref="A56:AD56" name="ZIP Code_4"/>
    <protectedRange sqref="A57:AD57" name="ZIP Code_5"/>
    <protectedRange sqref="A58:AD58" name="ZIP Code_6"/>
    <protectedRange sqref="A59:AD59" name="ZIP Code_7"/>
    <protectedRange sqref="A60:AD61" name="ZIP Code_8"/>
    <protectedRange sqref="A62:AD62" name="ZIP Code_9"/>
    <protectedRange sqref="A63:AD63" name="ZIP Code_10"/>
    <protectedRange sqref="A64:AD64" name="ZIP Code_11"/>
    <protectedRange sqref="A65:AD65" name="ZIP Code_12"/>
    <protectedRange sqref="A66:AD66" name="ZIP Code_13"/>
    <protectedRange sqref="A67:AD67" name="ZIP Code_14"/>
    <protectedRange sqref="A68:AD70" name="ZIP Code_15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"/>
  <sheetViews>
    <sheetView workbookViewId="0">
      <selection activeCell="E212" sqref="E212"/>
    </sheetView>
  </sheetViews>
  <sheetFormatPr defaultRowHeight="15" x14ac:dyDescent="0.25"/>
  <cols>
    <col min="3" max="3" width="20.28515625" bestFit="1" customWidth="1"/>
  </cols>
  <sheetData>
    <row r="1" spans="1:3" x14ac:dyDescent="0.25">
      <c r="A1" s="24" t="s">
        <v>734</v>
      </c>
      <c r="B1" s="24" t="s">
        <v>589</v>
      </c>
      <c r="C1" s="24" t="s">
        <v>735</v>
      </c>
    </row>
    <row r="2" spans="1:3" x14ac:dyDescent="0.25">
      <c r="A2" s="23">
        <v>11507</v>
      </c>
      <c r="B2" s="22" t="s">
        <v>590</v>
      </c>
      <c r="C2" s="22" t="s">
        <v>591</v>
      </c>
    </row>
    <row r="3" spans="1:3" x14ac:dyDescent="0.25">
      <c r="A3" s="23">
        <v>11003</v>
      </c>
      <c r="B3" s="22" t="s">
        <v>590</v>
      </c>
      <c r="C3" s="22" t="s">
        <v>592</v>
      </c>
    </row>
    <row r="4" spans="1:3" x14ac:dyDescent="0.25">
      <c r="A4" s="23">
        <v>11021</v>
      </c>
      <c r="B4" s="22" t="s">
        <v>590</v>
      </c>
      <c r="C4" s="22" t="s">
        <v>593</v>
      </c>
    </row>
    <row r="5" spans="1:3" x14ac:dyDescent="0.25">
      <c r="A5" s="23">
        <v>11003</v>
      </c>
      <c r="B5" s="22" t="s">
        <v>590</v>
      </c>
      <c r="C5" s="22" t="s">
        <v>594</v>
      </c>
    </row>
    <row r="6" spans="1:3" x14ac:dyDescent="0.25">
      <c r="A6" s="23">
        <v>11509</v>
      </c>
      <c r="B6" s="22" t="s">
        <v>590</v>
      </c>
      <c r="C6" s="22" t="s">
        <v>595</v>
      </c>
    </row>
    <row r="7" spans="1:3" x14ac:dyDescent="0.25">
      <c r="A7" s="23">
        <v>11510</v>
      </c>
      <c r="B7" s="22" t="s">
        <v>590</v>
      </c>
      <c r="C7" s="22" t="s">
        <v>596</v>
      </c>
    </row>
    <row r="8" spans="1:3" x14ac:dyDescent="0.25">
      <c r="A8" s="23">
        <v>11510</v>
      </c>
      <c r="B8" s="22" t="s">
        <v>590</v>
      </c>
      <c r="C8" s="22" t="s">
        <v>597</v>
      </c>
    </row>
    <row r="9" spans="1:3" x14ac:dyDescent="0.25">
      <c r="A9" s="23">
        <v>11762</v>
      </c>
      <c r="B9" s="22" t="s">
        <v>590</v>
      </c>
      <c r="C9" s="22" t="s">
        <v>598</v>
      </c>
    </row>
    <row r="10" spans="1:3" x14ac:dyDescent="0.25">
      <c r="A10" s="23">
        <v>11558</v>
      </c>
      <c r="B10" s="22" t="s">
        <v>590</v>
      </c>
      <c r="C10" s="22" t="s">
        <v>599</v>
      </c>
    </row>
    <row r="11" spans="1:3" x14ac:dyDescent="0.25">
      <c r="A11" s="23">
        <v>11050</v>
      </c>
      <c r="B11" s="22" t="s">
        <v>590</v>
      </c>
      <c r="C11" s="22" t="s">
        <v>600</v>
      </c>
    </row>
    <row r="12" spans="1:3" x14ac:dyDescent="0.25">
      <c r="A12" s="23">
        <v>11709</v>
      </c>
      <c r="B12" s="22" t="s">
        <v>590</v>
      </c>
      <c r="C12" s="22" t="s">
        <v>601</v>
      </c>
    </row>
    <row r="13" spans="1:3" x14ac:dyDescent="0.25">
      <c r="A13" s="23">
        <v>11001</v>
      </c>
      <c r="B13" s="22" t="s">
        <v>590</v>
      </c>
      <c r="C13" s="22" t="s">
        <v>602</v>
      </c>
    </row>
    <row r="14" spans="1:3" x14ac:dyDescent="0.25">
      <c r="A14" s="23">
        <v>11001</v>
      </c>
      <c r="B14" s="22" t="s">
        <v>590</v>
      </c>
      <c r="C14" s="22" t="s">
        <v>603</v>
      </c>
    </row>
    <row r="15" spans="1:3" x14ac:dyDescent="0.25">
      <c r="A15" s="23">
        <v>11710</v>
      </c>
      <c r="B15" s="22" t="s">
        <v>590</v>
      </c>
      <c r="C15" s="22" t="s">
        <v>604</v>
      </c>
    </row>
    <row r="16" spans="1:3" x14ac:dyDescent="0.25">
      <c r="A16" s="23">
        <v>11714</v>
      </c>
      <c r="B16" s="22" t="s">
        <v>590</v>
      </c>
      <c r="C16" s="22" t="s">
        <v>605</v>
      </c>
    </row>
    <row r="17" spans="1:3" x14ac:dyDescent="0.25">
      <c r="A17" s="23">
        <v>11793</v>
      </c>
      <c r="B17" s="22" t="s">
        <v>590</v>
      </c>
      <c r="C17" s="22" t="s">
        <v>606</v>
      </c>
    </row>
    <row r="18" spans="1:3" x14ac:dyDescent="0.25">
      <c r="A18" s="23">
        <v>11545</v>
      </c>
      <c r="B18" s="22" t="s">
        <v>590</v>
      </c>
      <c r="C18" s="22" t="s">
        <v>607</v>
      </c>
    </row>
    <row r="19" spans="1:3" x14ac:dyDescent="0.25">
      <c r="A19" s="23">
        <v>11548</v>
      </c>
      <c r="B19" s="22" t="s">
        <v>590</v>
      </c>
      <c r="C19" s="22" t="s">
        <v>607</v>
      </c>
    </row>
    <row r="20" spans="1:3" x14ac:dyDescent="0.25">
      <c r="A20" s="23">
        <v>11514</v>
      </c>
      <c r="B20" s="22" t="s">
        <v>590</v>
      </c>
      <c r="C20" s="22" t="s">
        <v>608</v>
      </c>
    </row>
    <row r="21" spans="1:3" x14ac:dyDescent="0.25">
      <c r="A21" s="23">
        <v>11516</v>
      </c>
      <c r="B21" s="22" t="s">
        <v>590</v>
      </c>
      <c r="C21" s="22" t="s">
        <v>609</v>
      </c>
    </row>
    <row r="22" spans="1:3" x14ac:dyDescent="0.25">
      <c r="A22" s="23">
        <v>11771</v>
      </c>
      <c r="B22" s="22" t="s">
        <v>590</v>
      </c>
      <c r="C22" s="22" t="s">
        <v>610</v>
      </c>
    </row>
    <row r="23" spans="1:3" x14ac:dyDescent="0.25">
      <c r="A23" s="23">
        <v>11771</v>
      </c>
      <c r="B23" s="22" t="s">
        <v>590</v>
      </c>
      <c r="C23" s="22" t="s">
        <v>611</v>
      </c>
    </row>
    <row r="24" spans="1:3" x14ac:dyDescent="0.25">
      <c r="A24" s="23">
        <v>11561</v>
      </c>
      <c r="B24" s="22" t="s">
        <v>590</v>
      </c>
      <c r="C24" s="22" t="s">
        <v>612</v>
      </c>
    </row>
    <row r="25" spans="1:3" x14ac:dyDescent="0.25">
      <c r="A25" s="23">
        <v>11735</v>
      </c>
      <c r="B25" s="22" t="s">
        <v>590</v>
      </c>
      <c r="C25" s="22" t="s">
        <v>613</v>
      </c>
    </row>
    <row r="26" spans="1:3" x14ac:dyDescent="0.25">
      <c r="A26" s="23">
        <v>11548</v>
      </c>
      <c r="B26" s="22" t="s">
        <v>590</v>
      </c>
      <c r="C26" s="22" t="s">
        <v>614</v>
      </c>
    </row>
    <row r="27" spans="1:3" x14ac:dyDescent="0.25">
      <c r="A27" s="23">
        <v>11576</v>
      </c>
      <c r="B27" s="22" t="s">
        <v>590</v>
      </c>
      <c r="C27" s="22" t="s">
        <v>614</v>
      </c>
    </row>
    <row r="28" spans="1:3" x14ac:dyDescent="0.25">
      <c r="A28" s="23">
        <v>11577</v>
      </c>
      <c r="B28" s="22" t="s">
        <v>590</v>
      </c>
      <c r="C28" s="22" t="s">
        <v>614</v>
      </c>
    </row>
    <row r="29" spans="1:3" x14ac:dyDescent="0.25">
      <c r="A29" s="23">
        <v>11758</v>
      </c>
      <c r="B29" s="22" t="s">
        <v>590</v>
      </c>
      <c r="C29" s="22" t="s">
        <v>615</v>
      </c>
    </row>
    <row r="30" spans="1:3" x14ac:dyDescent="0.25">
      <c r="A30" s="23">
        <v>11554</v>
      </c>
      <c r="B30" s="22" t="s">
        <v>590</v>
      </c>
      <c r="C30" s="22" t="s">
        <v>616</v>
      </c>
    </row>
    <row r="31" spans="1:3" x14ac:dyDescent="0.25">
      <c r="A31" s="23">
        <v>11732</v>
      </c>
      <c r="B31" s="22" t="s">
        <v>590</v>
      </c>
      <c r="C31" s="22" t="s">
        <v>617</v>
      </c>
    </row>
    <row r="32" spans="1:3" x14ac:dyDescent="0.25">
      <c r="A32" s="23">
        <v>11518</v>
      </c>
      <c r="B32" s="22" t="s">
        <v>590</v>
      </c>
      <c r="C32" s="22" t="s">
        <v>618</v>
      </c>
    </row>
    <row r="33" spans="1:3" x14ac:dyDescent="0.25">
      <c r="A33" s="23">
        <v>11596</v>
      </c>
      <c r="B33" s="22" t="s">
        <v>590</v>
      </c>
      <c r="C33" s="22" t="s">
        <v>619</v>
      </c>
    </row>
    <row r="34" spans="1:3" x14ac:dyDescent="0.25">
      <c r="A34" s="23">
        <v>11003</v>
      </c>
      <c r="B34" s="22" t="s">
        <v>590</v>
      </c>
      <c r="C34" s="22" t="s">
        <v>620</v>
      </c>
    </row>
    <row r="35" spans="1:3" x14ac:dyDescent="0.25">
      <c r="A35" s="23">
        <v>11096</v>
      </c>
      <c r="B35" s="22" t="s">
        <v>590</v>
      </c>
      <c r="C35" s="22" t="s">
        <v>621</v>
      </c>
    </row>
    <row r="36" spans="1:3" x14ac:dyDescent="0.25">
      <c r="A36" s="23">
        <v>11735</v>
      </c>
      <c r="B36" s="22" t="s">
        <v>590</v>
      </c>
      <c r="C36" s="22" t="s">
        <v>622</v>
      </c>
    </row>
    <row r="37" spans="1:3" x14ac:dyDescent="0.25">
      <c r="A37" s="23">
        <v>11736</v>
      </c>
      <c r="B37" s="22" t="s">
        <v>590</v>
      </c>
      <c r="C37" s="22" t="s">
        <v>622</v>
      </c>
    </row>
    <row r="38" spans="1:3" x14ac:dyDescent="0.25">
      <c r="A38" s="23">
        <v>11737</v>
      </c>
      <c r="B38" s="22" t="s">
        <v>590</v>
      </c>
      <c r="C38" s="22" t="s">
        <v>622</v>
      </c>
    </row>
    <row r="39" spans="1:3" x14ac:dyDescent="0.25">
      <c r="A39" s="23">
        <v>11774</v>
      </c>
      <c r="B39" s="22" t="s">
        <v>590</v>
      </c>
      <c r="C39" s="22" t="s">
        <v>622</v>
      </c>
    </row>
    <row r="40" spans="1:3" x14ac:dyDescent="0.25">
      <c r="A40" s="23">
        <v>11001</v>
      </c>
      <c r="B40" s="22" t="s">
        <v>590</v>
      </c>
      <c r="C40" s="22" t="s">
        <v>623</v>
      </c>
    </row>
    <row r="41" spans="1:3" x14ac:dyDescent="0.25">
      <c r="A41" s="23">
        <v>11002</v>
      </c>
      <c r="B41" s="22" t="s">
        <v>590</v>
      </c>
      <c r="C41" s="22" t="s">
        <v>623</v>
      </c>
    </row>
    <row r="42" spans="1:3" x14ac:dyDescent="0.25">
      <c r="A42" s="23">
        <v>11003</v>
      </c>
      <c r="B42" s="22" t="s">
        <v>590</v>
      </c>
      <c r="C42" s="22" t="s">
        <v>623</v>
      </c>
    </row>
    <row r="43" spans="1:3" x14ac:dyDescent="0.25">
      <c r="A43" s="23">
        <v>11010</v>
      </c>
      <c r="B43" s="22" t="s">
        <v>590</v>
      </c>
      <c r="C43" s="22" t="s">
        <v>624</v>
      </c>
    </row>
    <row r="44" spans="1:3" x14ac:dyDescent="0.25">
      <c r="A44" s="23">
        <v>11520</v>
      </c>
      <c r="B44" s="22" t="s">
        <v>590</v>
      </c>
      <c r="C44" s="22" t="s">
        <v>625</v>
      </c>
    </row>
    <row r="45" spans="1:3" x14ac:dyDescent="0.25">
      <c r="A45" s="23">
        <v>11530</v>
      </c>
      <c r="B45" s="22" t="s">
        <v>590</v>
      </c>
      <c r="C45" s="22" t="s">
        <v>626</v>
      </c>
    </row>
    <row r="46" spans="1:3" x14ac:dyDescent="0.25">
      <c r="A46" s="23">
        <v>11531</v>
      </c>
      <c r="B46" s="22" t="s">
        <v>590</v>
      </c>
      <c r="C46" s="22" t="s">
        <v>626</v>
      </c>
    </row>
    <row r="47" spans="1:3" x14ac:dyDescent="0.25">
      <c r="A47" s="23">
        <v>11535</v>
      </c>
      <c r="B47" s="22" t="s">
        <v>590</v>
      </c>
      <c r="C47" s="22" t="s">
        <v>626</v>
      </c>
    </row>
    <row r="48" spans="1:3" x14ac:dyDescent="0.25">
      <c r="A48" s="23">
        <v>11536</v>
      </c>
      <c r="B48" s="22" t="s">
        <v>590</v>
      </c>
      <c r="C48" s="22" t="s">
        <v>626</v>
      </c>
    </row>
    <row r="49" spans="1:3" x14ac:dyDescent="0.25">
      <c r="A49" s="23">
        <v>11599</v>
      </c>
      <c r="B49" s="22" t="s">
        <v>590</v>
      </c>
      <c r="C49" s="22" t="s">
        <v>626</v>
      </c>
    </row>
    <row r="50" spans="1:3" x14ac:dyDescent="0.25">
      <c r="A50" s="23">
        <v>11040</v>
      </c>
      <c r="B50" s="22" t="s">
        <v>590</v>
      </c>
      <c r="C50" s="22" t="s">
        <v>627</v>
      </c>
    </row>
    <row r="51" spans="1:3" x14ac:dyDescent="0.25">
      <c r="A51" s="23">
        <v>11530</v>
      </c>
      <c r="B51" s="22" t="s">
        <v>590</v>
      </c>
      <c r="C51" s="22" t="s">
        <v>628</v>
      </c>
    </row>
    <row r="52" spans="1:3" x14ac:dyDescent="0.25">
      <c r="A52" s="23">
        <v>11542</v>
      </c>
      <c r="B52" s="22" t="s">
        <v>590</v>
      </c>
      <c r="C52" s="22" t="s">
        <v>629</v>
      </c>
    </row>
    <row r="53" spans="1:3" x14ac:dyDescent="0.25">
      <c r="A53" s="23">
        <v>11545</v>
      </c>
      <c r="B53" s="22" t="s">
        <v>590</v>
      </c>
      <c r="C53" s="22" t="s">
        <v>630</v>
      </c>
    </row>
    <row r="54" spans="1:3" x14ac:dyDescent="0.25">
      <c r="A54" s="23">
        <v>11547</v>
      </c>
      <c r="B54" s="22" t="s">
        <v>590</v>
      </c>
      <c r="C54" s="22" t="s">
        <v>631</v>
      </c>
    </row>
    <row r="55" spans="1:3" x14ac:dyDescent="0.25">
      <c r="A55" s="23">
        <v>11020</v>
      </c>
      <c r="B55" s="22" t="s">
        <v>590</v>
      </c>
      <c r="C55" s="22" t="s">
        <v>632</v>
      </c>
    </row>
    <row r="56" spans="1:3" x14ac:dyDescent="0.25">
      <c r="A56" s="23">
        <v>11021</v>
      </c>
      <c r="B56" s="22" t="s">
        <v>590</v>
      </c>
      <c r="C56" s="22" t="s">
        <v>632</v>
      </c>
    </row>
    <row r="57" spans="1:3" x14ac:dyDescent="0.25">
      <c r="A57" s="23">
        <v>11022</v>
      </c>
      <c r="B57" s="22" t="s">
        <v>590</v>
      </c>
      <c r="C57" s="22" t="s">
        <v>632</v>
      </c>
    </row>
    <row r="58" spans="1:3" x14ac:dyDescent="0.25">
      <c r="A58" s="23">
        <v>11023</v>
      </c>
      <c r="B58" s="22" t="s">
        <v>590</v>
      </c>
      <c r="C58" s="22" t="s">
        <v>632</v>
      </c>
    </row>
    <row r="59" spans="1:3" x14ac:dyDescent="0.25">
      <c r="A59" s="23">
        <v>11024</v>
      </c>
      <c r="B59" s="22" t="s">
        <v>590</v>
      </c>
      <c r="C59" s="22" t="s">
        <v>632</v>
      </c>
    </row>
    <row r="60" spans="1:3" x14ac:dyDescent="0.25">
      <c r="A60" s="23">
        <v>11025</v>
      </c>
      <c r="B60" s="22" t="s">
        <v>590</v>
      </c>
      <c r="C60" s="22" t="s">
        <v>632</v>
      </c>
    </row>
    <row r="61" spans="1:3" x14ac:dyDescent="0.25">
      <c r="A61" s="23">
        <v>11026</v>
      </c>
      <c r="B61" s="22" t="s">
        <v>590</v>
      </c>
      <c r="C61" s="22" t="s">
        <v>632</v>
      </c>
    </row>
    <row r="62" spans="1:3" x14ac:dyDescent="0.25">
      <c r="A62" s="23">
        <v>11027</v>
      </c>
      <c r="B62" s="22" t="s">
        <v>590</v>
      </c>
      <c r="C62" s="22" t="s">
        <v>632</v>
      </c>
    </row>
    <row r="63" spans="1:3" x14ac:dyDescent="0.25">
      <c r="A63" s="23">
        <v>11021</v>
      </c>
      <c r="B63" s="22" t="s">
        <v>590</v>
      </c>
      <c r="C63" s="22" t="s">
        <v>633</v>
      </c>
    </row>
    <row r="64" spans="1:3" x14ac:dyDescent="0.25">
      <c r="A64" s="23">
        <v>11548</v>
      </c>
      <c r="B64" s="22" t="s">
        <v>590</v>
      </c>
      <c r="C64" s="22" t="s">
        <v>634</v>
      </c>
    </row>
    <row r="65" spans="1:3" x14ac:dyDescent="0.25">
      <c r="A65" s="23">
        <v>11050</v>
      </c>
      <c r="B65" s="22" t="s">
        <v>590</v>
      </c>
      <c r="C65" s="22" t="s">
        <v>635</v>
      </c>
    </row>
    <row r="66" spans="1:3" x14ac:dyDescent="0.25">
      <c r="A66" s="23">
        <v>11023</v>
      </c>
      <c r="B66" s="22" t="s">
        <v>590</v>
      </c>
      <c r="C66" s="22" t="s">
        <v>636</v>
      </c>
    </row>
    <row r="67" spans="1:3" x14ac:dyDescent="0.25">
      <c r="A67" s="23">
        <v>11558</v>
      </c>
      <c r="B67" s="22" t="s">
        <v>590</v>
      </c>
      <c r="C67" s="22" t="s">
        <v>637</v>
      </c>
    </row>
    <row r="68" spans="1:3" x14ac:dyDescent="0.25">
      <c r="A68" s="23">
        <v>11549</v>
      </c>
      <c r="B68" s="22" t="s">
        <v>590</v>
      </c>
      <c r="C68" s="22" t="s">
        <v>638</v>
      </c>
    </row>
    <row r="69" spans="1:3" x14ac:dyDescent="0.25">
      <c r="A69" s="23">
        <v>11550</v>
      </c>
      <c r="B69" s="22" t="s">
        <v>590</v>
      </c>
      <c r="C69" s="22" t="s">
        <v>638</v>
      </c>
    </row>
    <row r="70" spans="1:3" x14ac:dyDescent="0.25">
      <c r="A70" s="23">
        <v>11551</v>
      </c>
      <c r="B70" s="22" t="s">
        <v>590</v>
      </c>
      <c r="C70" s="22" t="s">
        <v>638</v>
      </c>
    </row>
    <row r="71" spans="1:3" x14ac:dyDescent="0.25">
      <c r="A71" s="23">
        <v>11040</v>
      </c>
      <c r="B71" s="22" t="s">
        <v>590</v>
      </c>
      <c r="C71" s="22" t="s">
        <v>638</v>
      </c>
    </row>
    <row r="72" spans="1:3" x14ac:dyDescent="0.25">
      <c r="A72" s="23">
        <v>11557</v>
      </c>
      <c r="B72" s="22" t="s">
        <v>590</v>
      </c>
      <c r="C72" s="22" t="s">
        <v>639</v>
      </c>
    </row>
    <row r="73" spans="1:3" x14ac:dyDescent="0.25">
      <c r="A73" s="23">
        <v>11557</v>
      </c>
      <c r="B73" s="22" t="s">
        <v>590</v>
      </c>
      <c r="C73" s="22" t="s">
        <v>640</v>
      </c>
    </row>
    <row r="74" spans="1:3" x14ac:dyDescent="0.25">
      <c r="A74" s="23">
        <v>11557</v>
      </c>
      <c r="B74" s="22" t="s">
        <v>590</v>
      </c>
      <c r="C74" s="22" t="s">
        <v>641</v>
      </c>
    </row>
    <row r="75" spans="1:3" x14ac:dyDescent="0.25">
      <c r="A75" s="23">
        <v>11557</v>
      </c>
      <c r="B75" s="22" t="s">
        <v>590</v>
      </c>
      <c r="C75" s="22" t="s">
        <v>642</v>
      </c>
    </row>
    <row r="76" spans="1:3" x14ac:dyDescent="0.25">
      <c r="A76" s="23">
        <v>11598</v>
      </c>
      <c r="B76" s="22" t="s">
        <v>590</v>
      </c>
      <c r="C76" s="22" t="s">
        <v>643</v>
      </c>
    </row>
    <row r="77" spans="1:3" x14ac:dyDescent="0.25">
      <c r="A77" s="23">
        <v>11801</v>
      </c>
      <c r="B77" s="22" t="s">
        <v>590</v>
      </c>
      <c r="C77" s="22" t="s">
        <v>644</v>
      </c>
    </row>
    <row r="78" spans="1:3" x14ac:dyDescent="0.25">
      <c r="A78" s="23">
        <v>11802</v>
      </c>
      <c r="B78" s="22" t="s">
        <v>590</v>
      </c>
      <c r="C78" s="22" t="s">
        <v>644</v>
      </c>
    </row>
    <row r="79" spans="1:3" x14ac:dyDescent="0.25">
      <c r="A79" s="23">
        <v>11803</v>
      </c>
      <c r="B79" s="22" t="s">
        <v>590</v>
      </c>
      <c r="C79" s="22" t="s">
        <v>644</v>
      </c>
    </row>
    <row r="80" spans="1:3" x14ac:dyDescent="0.25">
      <c r="A80" s="23">
        <v>11804</v>
      </c>
      <c r="B80" s="22" t="s">
        <v>590</v>
      </c>
      <c r="C80" s="22" t="s">
        <v>644</v>
      </c>
    </row>
    <row r="81" spans="1:3" x14ac:dyDescent="0.25">
      <c r="A81" s="23">
        <v>11815</v>
      </c>
      <c r="B81" s="22" t="s">
        <v>590</v>
      </c>
      <c r="C81" s="22" t="s">
        <v>644</v>
      </c>
    </row>
    <row r="82" spans="1:3" x14ac:dyDescent="0.25">
      <c r="A82" s="23">
        <v>11819</v>
      </c>
      <c r="B82" s="22" t="s">
        <v>590</v>
      </c>
      <c r="C82" s="22" t="s">
        <v>644</v>
      </c>
    </row>
    <row r="83" spans="1:3" x14ac:dyDescent="0.25">
      <c r="A83" s="23">
        <v>11854</v>
      </c>
      <c r="B83" s="22" t="s">
        <v>590</v>
      </c>
      <c r="C83" s="22" t="s">
        <v>644</v>
      </c>
    </row>
    <row r="84" spans="1:3" x14ac:dyDescent="0.25">
      <c r="A84" s="23">
        <v>11855</v>
      </c>
      <c r="B84" s="22" t="s">
        <v>590</v>
      </c>
      <c r="C84" s="22" t="s">
        <v>644</v>
      </c>
    </row>
    <row r="85" spans="1:3" x14ac:dyDescent="0.25">
      <c r="A85" s="23">
        <v>11096</v>
      </c>
      <c r="B85" s="22" t="s">
        <v>590</v>
      </c>
      <c r="C85" s="22" t="s">
        <v>645</v>
      </c>
    </row>
    <row r="86" spans="1:3" x14ac:dyDescent="0.25">
      <c r="A86" s="23">
        <v>11558</v>
      </c>
      <c r="B86" s="22" t="s">
        <v>590</v>
      </c>
      <c r="C86" s="22" t="s">
        <v>646</v>
      </c>
    </row>
    <row r="87" spans="1:3" x14ac:dyDescent="0.25">
      <c r="A87" s="23">
        <v>11756</v>
      </c>
      <c r="B87" s="22" t="s">
        <v>590</v>
      </c>
      <c r="C87" s="22" t="s">
        <v>647</v>
      </c>
    </row>
    <row r="88" spans="1:3" x14ac:dyDescent="0.25">
      <c r="A88" s="23">
        <v>11753</v>
      </c>
      <c r="B88" s="22" t="s">
        <v>590</v>
      </c>
      <c r="C88" s="22" t="s">
        <v>648</v>
      </c>
    </row>
    <row r="89" spans="1:3" x14ac:dyDescent="0.25">
      <c r="A89" s="23">
        <v>11853</v>
      </c>
      <c r="B89" s="22" t="s">
        <v>590</v>
      </c>
      <c r="C89" s="22" t="s">
        <v>648</v>
      </c>
    </row>
    <row r="90" spans="1:3" x14ac:dyDescent="0.25">
      <c r="A90" s="23">
        <v>11024</v>
      </c>
      <c r="B90" s="22" t="s">
        <v>590</v>
      </c>
      <c r="C90" s="22" t="s">
        <v>649</v>
      </c>
    </row>
    <row r="91" spans="1:3" x14ac:dyDescent="0.25">
      <c r="A91" s="23">
        <v>11021</v>
      </c>
      <c r="B91" s="22" t="s">
        <v>590</v>
      </c>
      <c r="C91" s="22" t="s">
        <v>650</v>
      </c>
    </row>
    <row r="92" spans="1:3" x14ac:dyDescent="0.25">
      <c r="A92" s="23">
        <v>11024</v>
      </c>
      <c r="B92" s="22" t="s">
        <v>590</v>
      </c>
      <c r="C92" s="22" t="s">
        <v>651</v>
      </c>
    </row>
    <row r="93" spans="1:3" x14ac:dyDescent="0.25">
      <c r="A93" s="23">
        <v>11022</v>
      </c>
      <c r="B93" s="22" t="s">
        <v>590</v>
      </c>
      <c r="C93" s="22" t="s">
        <v>652</v>
      </c>
    </row>
    <row r="94" spans="1:3" x14ac:dyDescent="0.25">
      <c r="A94" s="23">
        <v>11020</v>
      </c>
      <c r="B94" s="22" t="s">
        <v>590</v>
      </c>
      <c r="C94" s="22" t="s">
        <v>653</v>
      </c>
    </row>
    <row r="95" spans="1:3" x14ac:dyDescent="0.25">
      <c r="A95" s="23">
        <v>11042</v>
      </c>
      <c r="B95" s="22" t="s">
        <v>590</v>
      </c>
      <c r="C95" s="22" t="s">
        <v>653</v>
      </c>
    </row>
    <row r="96" spans="1:3" x14ac:dyDescent="0.25">
      <c r="A96" s="23">
        <v>11552</v>
      </c>
      <c r="B96" s="22" t="s">
        <v>590</v>
      </c>
      <c r="C96" s="22" t="s">
        <v>654</v>
      </c>
    </row>
    <row r="97" spans="1:3" x14ac:dyDescent="0.25">
      <c r="A97" s="23">
        <v>11570</v>
      </c>
      <c r="B97" s="22" t="s">
        <v>590</v>
      </c>
      <c r="C97" s="22" t="s">
        <v>654</v>
      </c>
    </row>
    <row r="98" spans="1:3" x14ac:dyDescent="0.25">
      <c r="A98" s="23">
        <v>11040</v>
      </c>
      <c r="B98" s="22" t="s">
        <v>590</v>
      </c>
      <c r="C98" s="22" t="s">
        <v>655</v>
      </c>
    </row>
    <row r="99" spans="1:3" x14ac:dyDescent="0.25">
      <c r="A99" s="23">
        <v>11560</v>
      </c>
      <c r="B99" s="22" t="s">
        <v>590</v>
      </c>
      <c r="C99" s="22" t="s">
        <v>656</v>
      </c>
    </row>
    <row r="100" spans="1:3" x14ac:dyDescent="0.25">
      <c r="A100" s="23">
        <v>11771</v>
      </c>
      <c r="B100" s="22" t="s">
        <v>590</v>
      </c>
      <c r="C100" s="22" t="s">
        <v>657</v>
      </c>
    </row>
    <row r="101" spans="1:3" x14ac:dyDescent="0.25">
      <c r="A101" s="23">
        <v>11791</v>
      </c>
      <c r="B101" s="22" t="s">
        <v>590</v>
      </c>
      <c r="C101" s="22" t="s">
        <v>657</v>
      </c>
    </row>
    <row r="102" spans="1:3" x14ac:dyDescent="0.25">
      <c r="A102" s="23">
        <v>11559</v>
      </c>
      <c r="B102" s="22" t="s">
        <v>590</v>
      </c>
      <c r="C102" s="22" t="s">
        <v>658</v>
      </c>
    </row>
    <row r="103" spans="1:3" x14ac:dyDescent="0.25">
      <c r="A103" s="23">
        <v>11756</v>
      </c>
      <c r="B103" s="22" t="s">
        <v>590</v>
      </c>
      <c r="C103" s="22" t="s">
        <v>659</v>
      </c>
    </row>
    <row r="104" spans="1:3" x14ac:dyDescent="0.25">
      <c r="A104" s="23">
        <v>11561</v>
      </c>
      <c r="B104" s="22" t="s">
        <v>590</v>
      </c>
      <c r="C104" s="22" t="s">
        <v>660</v>
      </c>
    </row>
    <row r="105" spans="1:3" x14ac:dyDescent="0.25">
      <c r="A105" s="23">
        <v>11560</v>
      </c>
      <c r="B105" s="22" t="s">
        <v>590</v>
      </c>
      <c r="C105" s="22" t="s">
        <v>661</v>
      </c>
    </row>
    <row r="106" spans="1:3" x14ac:dyDescent="0.25">
      <c r="A106" s="23">
        <v>11003</v>
      </c>
      <c r="B106" s="22" t="s">
        <v>590</v>
      </c>
      <c r="C106" s="22" t="s">
        <v>662</v>
      </c>
    </row>
    <row r="107" spans="1:3" x14ac:dyDescent="0.25">
      <c r="A107" s="23">
        <v>11561</v>
      </c>
      <c r="B107" s="22" t="s">
        <v>590</v>
      </c>
      <c r="C107" s="22" t="s">
        <v>663</v>
      </c>
    </row>
    <row r="108" spans="1:3" x14ac:dyDescent="0.25">
      <c r="A108" s="23">
        <v>11563</v>
      </c>
      <c r="B108" s="22" t="s">
        <v>590</v>
      </c>
      <c r="C108" s="22" t="s">
        <v>664</v>
      </c>
    </row>
    <row r="109" spans="1:3" x14ac:dyDescent="0.25">
      <c r="A109" s="23">
        <v>11564</v>
      </c>
      <c r="B109" s="22" t="s">
        <v>590</v>
      </c>
      <c r="C109" s="22" t="s">
        <v>664</v>
      </c>
    </row>
    <row r="110" spans="1:3" x14ac:dyDescent="0.25">
      <c r="A110" s="23">
        <v>11565</v>
      </c>
      <c r="B110" s="22" t="s">
        <v>590</v>
      </c>
      <c r="C110" s="22" t="s">
        <v>665</v>
      </c>
    </row>
    <row r="111" spans="1:3" x14ac:dyDescent="0.25">
      <c r="A111" s="23">
        <v>11030</v>
      </c>
      <c r="B111" s="22" t="s">
        <v>590</v>
      </c>
      <c r="C111" s="22" t="s">
        <v>666</v>
      </c>
    </row>
    <row r="112" spans="1:3" x14ac:dyDescent="0.25">
      <c r="A112" s="23">
        <v>11040</v>
      </c>
      <c r="B112" s="22" t="s">
        <v>590</v>
      </c>
      <c r="C112" s="22" t="s">
        <v>667</v>
      </c>
    </row>
    <row r="113" spans="1:3" x14ac:dyDescent="0.25">
      <c r="A113" s="23">
        <v>11050</v>
      </c>
      <c r="B113" s="22" t="s">
        <v>590</v>
      </c>
      <c r="C113" s="22" t="s">
        <v>668</v>
      </c>
    </row>
    <row r="114" spans="1:3" x14ac:dyDescent="0.25">
      <c r="A114" s="23">
        <v>11758</v>
      </c>
      <c r="B114" s="22" t="s">
        <v>590</v>
      </c>
      <c r="C114" s="22" t="s">
        <v>669</v>
      </c>
    </row>
    <row r="115" spans="1:3" x14ac:dyDescent="0.25">
      <c r="A115" s="23">
        <v>11762</v>
      </c>
      <c r="B115" s="22" t="s">
        <v>590</v>
      </c>
      <c r="C115" s="22" t="s">
        <v>670</v>
      </c>
    </row>
    <row r="116" spans="1:3" x14ac:dyDescent="0.25">
      <c r="A116" s="23">
        <v>11560</v>
      </c>
      <c r="B116" s="22" t="s">
        <v>590</v>
      </c>
      <c r="C116" s="22" t="s">
        <v>671</v>
      </c>
    </row>
    <row r="117" spans="1:3" x14ac:dyDescent="0.25">
      <c r="A117" s="23">
        <v>11003</v>
      </c>
      <c r="B117" s="22" t="s">
        <v>590</v>
      </c>
      <c r="C117" s="22" t="s">
        <v>672</v>
      </c>
    </row>
    <row r="118" spans="1:3" x14ac:dyDescent="0.25">
      <c r="A118" s="23">
        <v>11559</v>
      </c>
      <c r="B118" s="22" t="s">
        <v>590</v>
      </c>
      <c r="C118" s="22" t="s">
        <v>673</v>
      </c>
    </row>
    <row r="119" spans="1:3" x14ac:dyDescent="0.25">
      <c r="A119" s="23">
        <v>11566</v>
      </c>
      <c r="B119" s="22" t="s">
        <v>590</v>
      </c>
      <c r="C119" s="22" t="s">
        <v>674</v>
      </c>
    </row>
    <row r="120" spans="1:3" x14ac:dyDescent="0.25">
      <c r="A120" s="23">
        <v>11765</v>
      </c>
      <c r="B120" s="22" t="s">
        <v>590</v>
      </c>
      <c r="C120" s="22" t="s">
        <v>675</v>
      </c>
    </row>
    <row r="121" spans="1:3" x14ac:dyDescent="0.25">
      <c r="A121" s="23">
        <v>11501</v>
      </c>
      <c r="B121" s="22" t="s">
        <v>590</v>
      </c>
      <c r="C121" s="22" t="s">
        <v>676</v>
      </c>
    </row>
    <row r="122" spans="1:3" x14ac:dyDescent="0.25">
      <c r="A122" s="23">
        <v>11530</v>
      </c>
      <c r="B122" s="22" t="s">
        <v>590</v>
      </c>
      <c r="C122" s="22" t="s">
        <v>677</v>
      </c>
    </row>
    <row r="123" spans="1:3" x14ac:dyDescent="0.25">
      <c r="A123" s="23">
        <v>11553</v>
      </c>
      <c r="B123" s="22" t="s">
        <v>590</v>
      </c>
      <c r="C123" s="22" t="s">
        <v>677</v>
      </c>
    </row>
    <row r="124" spans="1:3" x14ac:dyDescent="0.25">
      <c r="A124" s="23">
        <v>11545</v>
      </c>
      <c r="B124" s="22" t="s">
        <v>590</v>
      </c>
      <c r="C124" s="22" t="s">
        <v>678</v>
      </c>
    </row>
    <row r="125" spans="1:3" x14ac:dyDescent="0.25">
      <c r="A125" s="23">
        <v>11732</v>
      </c>
      <c r="B125" s="22" t="s">
        <v>590</v>
      </c>
      <c r="C125" s="22" t="s">
        <v>678</v>
      </c>
    </row>
    <row r="126" spans="1:3" x14ac:dyDescent="0.25">
      <c r="A126" s="23">
        <v>11753</v>
      </c>
      <c r="B126" s="22" t="s">
        <v>590</v>
      </c>
      <c r="C126" s="22" t="s">
        <v>678</v>
      </c>
    </row>
    <row r="127" spans="1:3" x14ac:dyDescent="0.25">
      <c r="A127" s="23">
        <v>11771</v>
      </c>
      <c r="B127" s="22" t="s">
        <v>590</v>
      </c>
      <c r="C127" s="22" t="s">
        <v>678</v>
      </c>
    </row>
    <row r="128" spans="1:3" x14ac:dyDescent="0.25">
      <c r="A128" s="23">
        <v>11791</v>
      </c>
      <c r="B128" s="22" t="s">
        <v>590</v>
      </c>
      <c r="C128" s="22" t="s">
        <v>678</v>
      </c>
    </row>
    <row r="129" spans="1:3" x14ac:dyDescent="0.25">
      <c r="A129" s="23">
        <v>11590</v>
      </c>
      <c r="B129" s="22" t="s">
        <v>590</v>
      </c>
      <c r="C129" s="22" t="s">
        <v>679</v>
      </c>
    </row>
    <row r="130" spans="1:3" x14ac:dyDescent="0.25">
      <c r="A130" s="23">
        <v>11040</v>
      </c>
      <c r="B130" s="22" t="s">
        <v>590</v>
      </c>
      <c r="C130" s="22" t="s">
        <v>680</v>
      </c>
    </row>
    <row r="131" spans="1:3" x14ac:dyDescent="0.25">
      <c r="A131" s="23">
        <v>11041</v>
      </c>
      <c r="B131" s="22" t="s">
        <v>590</v>
      </c>
      <c r="C131" s="22" t="s">
        <v>680</v>
      </c>
    </row>
    <row r="132" spans="1:3" x14ac:dyDescent="0.25">
      <c r="A132" s="23">
        <v>11042</v>
      </c>
      <c r="B132" s="22" t="s">
        <v>590</v>
      </c>
      <c r="C132" s="22" t="s">
        <v>680</v>
      </c>
    </row>
    <row r="133" spans="1:3" x14ac:dyDescent="0.25">
      <c r="A133" s="23">
        <v>11043</v>
      </c>
      <c r="B133" s="22" t="s">
        <v>590</v>
      </c>
      <c r="C133" s="22" t="s">
        <v>680</v>
      </c>
    </row>
    <row r="134" spans="1:3" x14ac:dyDescent="0.25">
      <c r="A134" s="23">
        <v>11044</v>
      </c>
      <c r="B134" s="22" t="s">
        <v>590</v>
      </c>
      <c r="C134" s="22" t="s">
        <v>680</v>
      </c>
    </row>
    <row r="135" spans="1:3" x14ac:dyDescent="0.25">
      <c r="A135" s="23">
        <v>11099</v>
      </c>
      <c r="B135" s="22" t="s">
        <v>590</v>
      </c>
      <c r="C135" s="22" t="s">
        <v>680</v>
      </c>
    </row>
    <row r="136" spans="1:3" x14ac:dyDescent="0.25">
      <c r="A136" s="23">
        <v>11510</v>
      </c>
      <c r="B136" s="22" t="s">
        <v>590</v>
      </c>
      <c r="C136" s="22" t="s">
        <v>681</v>
      </c>
    </row>
    <row r="137" spans="1:3" x14ac:dyDescent="0.25">
      <c r="A137" s="23">
        <v>11710</v>
      </c>
      <c r="B137" s="22" t="s">
        <v>590</v>
      </c>
      <c r="C137" s="22" t="s">
        <v>682</v>
      </c>
    </row>
    <row r="138" spans="1:3" x14ac:dyDescent="0.25">
      <c r="A138" s="23">
        <v>11040</v>
      </c>
      <c r="B138" s="22" t="s">
        <v>590</v>
      </c>
      <c r="C138" s="22" t="s">
        <v>683</v>
      </c>
    </row>
    <row r="139" spans="1:3" x14ac:dyDescent="0.25">
      <c r="A139" s="23">
        <v>11758</v>
      </c>
      <c r="B139" s="22" t="s">
        <v>590</v>
      </c>
      <c r="C139" s="22" t="s">
        <v>684</v>
      </c>
    </row>
    <row r="140" spans="1:3" x14ac:dyDescent="0.25">
      <c r="A140" s="23">
        <v>11566</v>
      </c>
      <c r="B140" s="22" t="s">
        <v>590</v>
      </c>
      <c r="C140" s="22" t="s">
        <v>685</v>
      </c>
    </row>
    <row r="141" spans="1:3" x14ac:dyDescent="0.25">
      <c r="A141" s="23">
        <v>11040</v>
      </c>
      <c r="B141" s="22" t="s">
        <v>590</v>
      </c>
      <c r="C141" s="22" t="s">
        <v>686</v>
      </c>
    </row>
    <row r="142" spans="1:3" x14ac:dyDescent="0.25">
      <c r="A142" s="23">
        <v>11580</v>
      </c>
      <c r="B142" s="22" t="s">
        <v>590</v>
      </c>
      <c r="C142" s="22" t="s">
        <v>687</v>
      </c>
    </row>
    <row r="143" spans="1:3" x14ac:dyDescent="0.25">
      <c r="A143" s="23">
        <v>11793</v>
      </c>
      <c r="B143" s="22" t="s">
        <v>590</v>
      </c>
      <c r="C143" s="22" t="s">
        <v>688</v>
      </c>
    </row>
    <row r="144" spans="1:3" x14ac:dyDescent="0.25">
      <c r="A144" s="23">
        <v>11581</v>
      </c>
      <c r="B144" s="22" t="s">
        <v>590</v>
      </c>
      <c r="C144" s="22" t="s">
        <v>689</v>
      </c>
    </row>
    <row r="145" spans="1:3" x14ac:dyDescent="0.25">
      <c r="A145" s="23">
        <v>11572</v>
      </c>
      <c r="B145" s="22" t="s">
        <v>590</v>
      </c>
      <c r="C145" s="22" t="s">
        <v>690</v>
      </c>
    </row>
    <row r="146" spans="1:3" x14ac:dyDescent="0.25">
      <c r="A146" s="23">
        <v>11804</v>
      </c>
      <c r="B146" s="22" t="s">
        <v>590</v>
      </c>
      <c r="C146" s="22" t="s">
        <v>691</v>
      </c>
    </row>
    <row r="147" spans="1:3" x14ac:dyDescent="0.25">
      <c r="A147" s="23">
        <v>11545</v>
      </c>
      <c r="B147" s="22" t="s">
        <v>590</v>
      </c>
      <c r="C147" s="22" t="s">
        <v>692</v>
      </c>
    </row>
    <row r="148" spans="1:3" x14ac:dyDescent="0.25">
      <c r="A148" s="23">
        <v>11548</v>
      </c>
      <c r="B148" s="22" t="s">
        <v>590</v>
      </c>
      <c r="C148" s="22" t="s">
        <v>692</v>
      </c>
    </row>
    <row r="149" spans="1:3" x14ac:dyDescent="0.25">
      <c r="A149" s="23">
        <v>11568</v>
      </c>
      <c r="B149" s="22" t="s">
        <v>590</v>
      </c>
      <c r="C149" s="22" t="s">
        <v>693</v>
      </c>
    </row>
    <row r="150" spans="1:3" x14ac:dyDescent="0.25">
      <c r="A150" s="23">
        <v>11771</v>
      </c>
      <c r="B150" s="22" t="s">
        <v>590</v>
      </c>
      <c r="C150" s="22" t="s">
        <v>694</v>
      </c>
    </row>
    <row r="151" spans="1:3" x14ac:dyDescent="0.25">
      <c r="A151" s="23">
        <v>11771</v>
      </c>
      <c r="B151" s="22" t="s">
        <v>590</v>
      </c>
      <c r="C151" s="22" t="s">
        <v>695</v>
      </c>
    </row>
    <row r="152" spans="1:3" x14ac:dyDescent="0.25">
      <c r="A152" s="23">
        <v>11791</v>
      </c>
      <c r="B152" s="22" t="s">
        <v>590</v>
      </c>
      <c r="C152" s="22" t="s">
        <v>695</v>
      </c>
    </row>
    <row r="153" spans="1:3" x14ac:dyDescent="0.25">
      <c r="A153" s="23">
        <v>11756</v>
      </c>
      <c r="B153" s="22" t="s">
        <v>590</v>
      </c>
      <c r="C153" s="22" t="s">
        <v>696</v>
      </c>
    </row>
    <row r="154" spans="1:3" x14ac:dyDescent="0.25">
      <c r="A154" s="23">
        <v>11803</v>
      </c>
      <c r="B154" s="22" t="s">
        <v>590</v>
      </c>
      <c r="C154" s="22" t="s">
        <v>697</v>
      </c>
    </row>
    <row r="155" spans="1:3" x14ac:dyDescent="0.25">
      <c r="A155" s="23">
        <v>11030</v>
      </c>
      <c r="B155" s="22" t="s">
        <v>590</v>
      </c>
      <c r="C155" s="22" t="s">
        <v>698</v>
      </c>
    </row>
    <row r="156" spans="1:3" x14ac:dyDescent="0.25">
      <c r="A156" s="23">
        <v>11569</v>
      </c>
      <c r="B156" s="22" t="s">
        <v>590</v>
      </c>
      <c r="C156" s="22" t="s">
        <v>699</v>
      </c>
    </row>
    <row r="157" spans="1:3" x14ac:dyDescent="0.25">
      <c r="A157" s="23">
        <v>11050</v>
      </c>
      <c r="B157" s="22" t="s">
        <v>590</v>
      </c>
      <c r="C157" s="22" t="s">
        <v>700</v>
      </c>
    </row>
    <row r="158" spans="1:3" x14ac:dyDescent="0.25">
      <c r="A158" s="23">
        <v>11051</v>
      </c>
      <c r="B158" s="22" t="s">
        <v>590</v>
      </c>
      <c r="C158" s="22" t="s">
        <v>700</v>
      </c>
    </row>
    <row r="159" spans="1:3" x14ac:dyDescent="0.25">
      <c r="A159" s="23">
        <v>11052</v>
      </c>
      <c r="B159" s="22" t="s">
        <v>590</v>
      </c>
      <c r="C159" s="22" t="s">
        <v>700</v>
      </c>
    </row>
    <row r="160" spans="1:3" x14ac:dyDescent="0.25">
      <c r="A160" s="23">
        <v>11053</v>
      </c>
      <c r="B160" s="22" t="s">
        <v>590</v>
      </c>
      <c r="C160" s="22" t="s">
        <v>700</v>
      </c>
    </row>
    <row r="161" spans="1:3" x14ac:dyDescent="0.25">
      <c r="A161" s="23">
        <v>11054</v>
      </c>
      <c r="B161" s="22" t="s">
        <v>590</v>
      </c>
      <c r="C161" s="22" t="s">
        <v>700</v>
      </c>
    </row>
    <row r="162" spans="1:3" x14ac:dyDescent="0.25">
      <c r="A162" s="23">
        <v>11055</v>
      </c>
      <c r="B162" s="22" t="s">
        <v>590</v>
      </c>
      <c r="C162" s="22" t="s">
        <v>700</v>
      </c>
    </row>
    <row r="163" spans="1:3" x14ac:dyDescent="0.25">
      <c r="A163" s="23">
        <v>11570</v>
      </c>
      <c r="B163" s="22" t="s">
        <v>590</v>
      </c>
      <c r="C163" s="22" t="s">
        <v>701</v>
      </c>
    </row>
    <row r="164" spans="1:3" x14ac:dyDescent="0.25">
      <c r="A164" s="23">
        <v>11571</v>
      </c>
      <c r="B164" s="22" t="s">
        <v>590</v>
      </c>
      <c r="C164" s="22" t="s">
        <v>701</v>
      </c>
    </row>
    <row r="165" spans="1:3" x14ac:dyDescent="0.25">
      <c r="A165" s="23">
        <v>11572</v>
      </c>
      <c r="B165" s="22" t="s">
        <v>590</v>
      </c>
      <c r="C165" s="22" t="s">
        <v>701</v>
      </c>
    </row>
    <row r="166" spans="1:3" x14ac:dyDescent="0.25">
      <c r="A166" s="23">
        <v>11592</v>
      </c>
      <c r="B166" s="22" t="s">
        <v>590</v>
      </c>
      <c r="C166" s="22" t="s">
        <v>701</v>
      </c>
    </row>
    <row r="167" spans="1:3" x14ac:dyDescent="0.25">
      <c r="A167" s="23">
        <v>11575</v>
      </c>
      <c r="B167" s="22" t="s">
        <v>590</v>
      </c>
      <c r="C167" s="22" t="s">
        <v>702</v>
      </c>
    </row>
    <row r="168" spans="1:3" x14ac:dyDescent="0.25">
      <c r="A168" s="23">
        <v>11530</v>
      </c>
      <c r="B168" s="22" t="s">
        <v>590</v>
      </c>
      <c r="C168" s="22" t="s">
        <v>703</v>
      </c>
    </row>
    <row r="169" spans="1:3" x14ac:dyDescent="0.25">
      <c r="A169" s="23">
        <v>11531</v>
      </c>
      <c r="B169" s="22" t="s">
        <v>590</v>
      </c>
      <c r="C169" s="22" t="s">
        <v>703</v>
      </c>
    </row>
    <row r="170" spans="1:3" x14ac:dyDescent="0.25">
      <c r="A170" s="23">
        <v>11576</v>
      </c>
      <c r="B170" s="22" t="s">
        <v>590</v>
      </c>
      <c r="C170" s="22" t="s">
        <v>704</v>
      </c>
    </row>
    <row r="171" spans="1:3" x14ac:dyDescent="0.25">
      <c r="A171" s="23">
        <v>11576</v>
      </c>
      <c r="B171" s="22" t="s">
        <v>590</v>
      </c>
      <c r="C171" s="22" t="s">
        <v>705</v>
      </c>
    </row>
    <row r="172" spans="1:3" x14ac:dyDescent="0.25">
      <c r="A172" s="23">
        <v>11545</v>
      </c>
      <c r="B172" s="22" t="s">
        <v>590</v>
      </c>
      <c r="C172" s="22" t="s">
        <v>706</v>
      </c>
    </row>
    <row r="173" spans="1:3" x14ac:dyDescent="0.25">
      <c r="A173" s="23">
        <v>11548</v>
      </c>
      <c r="B173" s="22" t="s">
        <v>590</v>
      </c>
      <c r="C173" s="22" t="s">
        <v>706</v>
      </c>
    </row>
    <row r="174" spans="1:3" x14ac:dyDescent="0.25">
      <c r="A174" s="23">
        <v>11576</v>
      </c>
      <c r="B174" s="22" t="s">
        <v>590</v>
      </c>
      <c r="C174" s="22" t="s">
        <v>706</v>
      </c>
    </row>
    <row r="175" spans="1:3" x14ac:dyDescent="0.25">
      <c r="A175" s="23">
        <v>11577</v>
      </c>
      <c r="B175" s="22" t="s">
        <v>590</v>
      </c>
      <c r="C175" s="22" t="s">
        <v>707</v>
      </c>
    </row>
    <row r="176" spans="1:3" x14ac:dyDescent="0.25">
      <c r="A176" s="23">
        <v>11021</v>
      </c>
      <c r="B176" s="22" t="s">
        <v>590</v>
      </c>
      <c r="C176" s="22" t="s">
        <v>708</v>
      </c>
    </row>
    <row r="177" spans="1:3" x14ac:dyDescent="0.25">
      <c r="A177" s="23">
        <v>11023</v>
      </c>
      <c r="B177" s="22" t="s">
        <v>590</v>
      </c>
      <c r="C177" s="22" t="s">
        <v>709</v>
      </c>
    </row>
    <row r="178" spans="1:3" x14ac:dyDescent="0.25">
      <c r="A178" s="23">
        <v>11021</v>
      </c>
      <c r="B178" s="22" t="s">
        <v>590</v>
      </c>
      <c r="C178" s="22" t="s">
        <v>710</v>
      </c>
    </row>
    <row r="179" spans="1:3" x14ac:dyDescent="0.25">
      <c r="A179" s="23">
        <v>11050</v>
      </c>
      <c r="B179" s="22" t="s">
        <v>590</v>
      </c>
      <c r="C179" s="22" t="s">
        <v>711</v>
      </c>
    </row>
    <row r="180" spans="1:3" x14ac:dyDescent="0.25">
      <c r="A180" s="23">
        <v>11579</v>
      </c>
      <c r="B180" s="22" t="s">
        <v>590</v>
      </c>
      <c r="C180" s="22" t="s">
        <v>712</v>
      </c>
    </row>
    <row r="181" spans="1:3" x14ac:dyDescent="0.25">
      <c r="A181" s="23">
        <v>11783</v>
      </c>
      <c r="B181" s="22" t="s">
        <v>590</v>
      </c>
      <c r="C181" s="22" t="s">
        <v>713</v>
      </c>
    </row>
    <row r="182" spans="1:3" x14ac:dyDescent="0.25">
      <c r="A182" s="23">
        <v>11735</v>
      </c>
      <c r="B182" s="22" t="s">
        <v>590</v>
      </c>
      <c r="C182" s="22" t="s">
        <v>714</v>
      </c>
    </row>
    <row r="183" spans="1:3" x14ac:dyDescent="0.25">
      <c r="A183" s="23">
        <v>11001</v>
      </c>
      <c r="B183" s="22" t="s">
        <v>590</v>
      </c>
      <c r="C183" s="22" t="s">
        <v>715</v>
      </c>
    </row>
    <row r="184" spans="1:3" x14ac:dyDescent="0.25">
      <c r="A184" s="23">
        <v>11550</v>
      </c>
      <c r="B184" s="22" t="s">
        <v>590</v>
      </c>
      <c r="C184" s="22" t="s">
        <v>716</v>
      </c>
    </row>
    <row r="185" spans="1:3" x14ac:dyDescent="0.25">
      <c r="A185" s="23">
        <v>11530</v>
      </c>
      <c r="B185" s="22" t="s">
        <v>590</v>
      </c>
      <c r="C185" s="22" t="s">
        <v>717</v>
      </c>
    </row>
    <row r="186" spans="1:3" x14ac:dyDescent="0.25">
      <c r="A186" s="23">
        <v>11030</v>
      </c>
      <c r="B186" s="22" t="s">
        <v>590</v>
      </c>
      <c r="C186" s="22" t="s">
        <v>718</v>
      </c>
    </row>
    <row r="187" spans="1:3" x14ac:dyDescent="0.25">
      <c r="A187" s="23">
        <v>11559</v>
      </c>
      <c r="B187" s="22" t="s">
        <v>590</v>
      </c>
      <c r="C187" s="22" t="s">
        <v>719</v>
      </c>
    </row>
    <row r="188" spans="1:3" x14ac:dyDescent="0.25">
      <c r="A188" s="23">
        <v>11773</v>
      </c>
      <c r="B188" s="22" t="s">
        <v>590</v>
      </c>
      <c r="C188" s="22" t="s">
        <v>720</v>
      </c>
    </row>
    <row r="189" spans="1:3" x14ac:dyDescent="0.25">
      <c r="A189" s="23">
        <v>11791</v>
      </c>
      <c r="B189" s="22" t="s">
        <v>590</v>
      </c>
      <c r="C189" s="22" t="s">
        <v>720</v>
      </c>
    </row>
    <row r="190" spans="1:3" x14ac:dyDescent="0.25">
      <c r="A190" s="23">
        <v>11050</v>
      </c>
      <c r="B190" s="22" t="s">
        <v>590</v>
      </c>
      <c r="C190" s="22" t="s">
        <v>721</v>
      </c>
    </row>
    <row r="191" spans="1:3" x14ac:dyDescent="0.25">
      <c r="A191" s="23">
        <v>11021</v>
      </c>
      <c r="B191" s="22" t="s">
        <v>590</v>
      </c>
      <c r="C191" s="22" t="s">
        <v>722</v>
      </c>
    </row>
    <row r="192" spans="1:3" x14ac:dyDescent="0.25">
      <c r="A192" s="23">
        <v>11553</v>
      </c>
      <c r="B192" s="22" t="s">
        <v>590</v>
      </c>
      <c r="C192" s="22" t="s">
        <v>723</v>
      </c>
    </row>
    <row r="193" spans="1:3" x14ac:dyDescent="0.25">
      <c r="A193" s="23">
        <v>11555</v>
      </c>
      <c r="B193" s="22" t="s">
        <v>590</v>
      </c>
      <c r="C193" s="22" t="s">
        <v>723</v>
      </c>
    </row>
    <row r="194" spans="1:3" x14ac:dyDescent="0.25">
      <c r="A194" s="23">
        <v>11556</v>
      </c>
      <c r="B194" s="22" t="s">
        <v>590</v>
      </c>
      <c r="C194" s="22" t="s">
        <v>723</v>
      </c>
    </row>
    <row r="195" spans="1:3" x14ac:dyDescent="0.25">
      <c r="A195" s="23">
        <v>11588</v>
      </c>
      <c r="B195" s="22" t="s">
        <v>590</v>
      </c>
      <c r="C195" s="22" t="s">
        <v>723</v>
      </c>
    </row>
    <row r="196" spans="1:3" x14ac:dyDescent="0.25">
      <c r="A196" s="23">
        <v>11020</v>
      </c>
      <c r="B196" s="22" t="s">
        <v>590</v>
      </c>
      <c r="C196" s="22" t="s">
        <v>724</v>
      </c>
    </row>
    <row r="197" spans="1:3" x14ac:dyDescent="0.25">
      <c r="A197" s="23">
        <v>11545</v>
      </c>
      <c r="B197" s="22" t="s">
        <v>590</v>
      </c>
      <c r="C197" s="22" t="s">
        <v>725</v>
      </c>
    </row>
    <row r="198" spans="1:3" x14ac:dyDescent="0.25">
      <c r="A198" s="23">
        <v>11732</v>
      </c>
      <c r="B198" s="22" t="s">
        <v>590</v>
      </c>
      <c r="C198" s="22" t="s">
        <v>725</v>
      </c>
    </row>
    <row r="199" spans="1:3" x14ac:dyDescent="0.25">
      <c r="A199" s="23">
        <v>11771</v>
      </c>
      <c r="B199" s="22" t="s">
        <v>590</v>
      </c>
      <c r="C199" s="22" t="s">
        <v>725</v>
      </c>
    </row>
    <row r="200" spans="1:3" x14ac:dyDescent="0.25">
      <c r="A200" s="23">
        <v>11580</v>
      </c>
      <c r="B200" s="22" t="s">
        <v>590</v>
      </c>
      <c r="C200" s="22" t="s">
        <v>726</v>
      </c>
    </row>
    <row r="201" spans="1:3" x14ac:dyDescent="0.25">
      <c r="A201" s="23">
        <v>11581</v>
      </c>
      <c r="B201" s="22" t="s">
        <v>590</v>
      </c>
      <c r="C201" s="22" t="s">
        <v>726</v>
      </c>
    </row>
    <row r="202" spans="1:3" x14ac:dyDescent="0.25">
      <c r="A202" s="23">
        <v>11582</v>
      </c>
      <c r="B202" s="22" t="s">
        <v>590</v>
      </c>
      <c r="C202" s="22" t="s">
        <v>726</v>
      </c>
    </row>
    <row r="203" spans="1:3" x14ac:dyDescent="0.25">
      <c r="A203" s="23">
        <v>11583</v>
      </c>
      <c r="B203" s="22" t="s">
        <v>590</v>
      </c>
      <c r="C203" s="22" t="s">
        <v>726</v>
      </c>
    </row>
    <row r="204" spans="1:3" x14ac:dyDescent="0.25">
      <c r="A204" s="23">
        <v>11793</v>
      </c>
      <c r="B204" s="22" t="s">
        <v>590</v>
      </c>
      <c r="C204" s="22" t="s">
        <v>727</v>
      </c>
    </row>
    <row r="205" spans="1:3" x14ac:dyDescent="0.25">
      <c r="A205" s="23">
        <v>11552</v>
      </c>
      <c r="B205" s="22" t="s">
        <v>590</v>
      </c>
      <c r="C205" s="22" t="s">
        <v>728</v>
      </c>
    </row>
    <row r="206" spans="1:3" x14ac:dyDescent="0.25">
      <c r="A206" s="23">
        <v>11568</v>
      </c>
      <c r="B206" s="22" t="s">
        <v>590</v>
      </c>
      <c r="C206" s="22" t="s">
        <v>729</v>
      </c>
    </row>
    <row r="207" spans="1:3" x14ac:dyDescent="0.25">
      <c r="A207" s="23">
        <v>11590</v>
      </c>
      <c r="B207" s="22" t="s">
        <v>590</v>
      </c>
      <c r="C207" s="22" t="s">
        <v>729</v>
      </c>
    </row>
    <row r="208" spans="1:3" x14ac:dyDescent="0.25">
      <c r="A208" s="23">
        <v>11593</v>
      </c>
      <c r="B208" s="22" t="s">
        <v>590</v>
      </c>
      <c r="C208" s="22" t="s">
        <v>729</v>
      </c>
    </row>
    <row r="209" spans="1:3" x14ac:dyDescent="0.25">
      <c r="A209" s="23">
        <v>11594</v>
      </c>
      <c r="B209" s="22" t="s">
        <v>590</v>
      </c>
      <c r="C209" s="22" t="s">
        <v>729</v>
      </c>
    </row>
    <row r="210" spans="1:3" x14ac:dyDescent="0.25">
      <c r="A210" s="23">
        <v>11595</v>
      </c>
      <c r="B210" s="22" t="s">
        <v>590</v>
      </c>
      <c r="C210" s="22" t="s">
        <v>729</v>
      </c>
    </row>
    <row r="211" spans="1:3" x14ac:dyDescent="0.25">
      <c r="A211" s="23">
        <v>11597</v>
      </c>
      <c r="B211" s="22" t="s">
        <v>590</v>
      </c>
      <c r="C211" s="22" t="s">
        <v>729</v>
      </c>
    </row>
    <row r="212" spans="1:3" x14ac:dyDescent="0.25">
      <c r="A212" s="23">
        <v>11596</v>
      </c>
      <c r="B212" s="22" t="s">
        <v>590</v>
      </c>
      <c r="C212" s="22" t="s">
        <v>730</v>
      </c>
    </row>
    <row r="213" spans="1:3" x14ac:dyDescent="0.25">
      <c r="A213" s="23">
        <v>11797</v>
      </c>
      <c r="B213" s="22" t="s">
        <v>590</v>
      </c>
      <c r="C213" s="22" t="s">
        <v>731</v>
      </c>
    </row>
    <row r="214" spans="1:3" x14ac:dyDescent="0.25">
      <c r="A214" s="23">
        <v>11598</v>
      </c>
      <c r="B214" s="22" t="s">
        <v>590</v>
      </c>
      <c r="C214" s="22" t="s">
        <v>732</v>
      </c>
    </row>
    <row r="215" spans="1:3" x14ac:dyDescent="0.25">
      <c r="A215" s="23">
        <v>11598</v>
      </c>
      <c r="B215" s="22" t="s">
        <v>590</v>
      </c>
      <c r="C215" s="22" t="s">
        <v>733</v>
      </c>
    </row>
    <row r="216" spans="1:3" x14ac:dyDescent="0.25">
      <c r="A216" s="25">
        <v>11930</v>
      </c>
      <c r="B216" t="s">
        <v>736</v>
      </c>
      <c r="C216" t="s">
        <v>737</v>
      </c>
    </row>
    <row r="217" spans="1:3" x14ac:dyDescent="0.25">
      <c r="A217" s="25">
        <v>11701</v>
      </c>
      <c r="B217" t="s">
        <v>736</v>
      </c>
      <c r="C217" t="s">
        <v>738</v>
      </c>
    </row>
    <row r="218" spans="1:3" x14ac:dyDescent="0.25">
      <c r="A218" s="25">
        <v>11701</v>
      </c>
      <c r="B218" t="s">
        <v>736</v>
      </c>
      <c r="C218" t="s">
        <v>739</v>
      </c>
    </row>
    <row r="219" spans="1:3" x14ac:dyDescent="0.25">
      <c r="A219" s="25">
        <v>11708</v>
      </c>
      <c r="B219" t="s">
        <v>736</v>
      </c>
      <c r="C219" t="s">
        <v>739</v>
      </c>
    </row>
    <row r="220" spans="1:3" x14ac:dyDescent="0.25">
      <c r="A220" s="25">
        <v>11931</v>
      </c>
      <c r="B220" t="s">
        <v>736</v>
      </c>
      <c r="C220" t="s">
        <v>740</v>
      </c>
    </row>
    <row r="221" spans="1:3" x14ac:dyDescent="0.25">
      <c r="A221" s="25">
        <v>11768</v>
      </c>
      <c r="B221" t="s">
        <v>736</v>
      </c>
      <c r="C221" t="s">
        <v>741</v>
      </c>
    </row>
    <row r="222" spans="1:3" x14ac:dyDescent="0.25">
      <c r="A222" s="25">
        <v>11702</v>
      </c>
      <c r="B222" t="s">
        <v>736</v>
      </c>
      <c r="C222" t="s">
        <v>742</v>
      </c>
    </row>
    <row r="223" spans="1:3" x14ac:dyDescent="0.25">
      <c r="A223" s="25">
        <v>11703</v>
      </c>
      <c r="B223" t="s">
        <v>736</v>
      </c>
      <c r="C223" t="s">
        <v>742</v>
      </c>
    </row>
    <row r="224" spans="1:3" x14ac:dyDescent="0.25">
      <c r="A224" s="25">
        <v>11704</v>
      </c>
      <c r="B224" t="s">
        <v>736</v>
      </c>
      <c r="C224" t="s">
        <v>742</v>
      </c>
    </row>
    <row r="225" spans="1:3" x14ac:dyDescent="0.25">
      <c r="A225" s="25">
        <v>11707</v>
      </c>
      <c r="B225" t="s">
        <v>736</v>
      </c>
      <c r="C225" t="s">
        <v>742</v>
      </c>
    </row>
    <row r="226" spans="1:3" x14ac:dyDescent="0.25">
      <c r="A226" s="25">
        <v>11933</v>
      </c>
      <c r="B226" t="s">
        <v>736</v>
      </c>
      <c r="C226" t="s">
        <v>743</v>
      </c>
    </row>
    <row r="227" spans="1:3" x14ac:dyDescent="0.25">
      <c r="A227" s="25">
        <v>11743</v>
      </c>
      <c r="B227" t="s">
        <v>736</v>
      </c>
      <c r="C227" t="s">
        <v>744</v>
      </c>
    </row>
    <row r="228" spans="1:3" x14ac:dyDescent="0.25">
      <c r="A228" s="25">
        <v>11963</v>
      </c>
      <c r="B228" t="s">
        <v>736</v>
      </c>
      <c r="C228" t="s">
        <v>745</v>
      </c>
    </row>
    <row r="229" spans="1:3" x14ac:dyDescent="0.25">
      <c r="A229" s="25">
        <v>11706</v>
      </c>
      <c r="B229" t="s">
        <v>736</v>
      </c>
      <c r="C229" t="s">
        <v>746</v>
      </c>
    </row>
    <row r="230" spans="1:3" x14ac:dyDescent="0.25">
      <c r="A230" s="25">
        <v>11751</v>
      </c>
      <c r="B230" t="s">
        <v>736</v>
      </c>
      <c r="C230" t="s">
        <v>747</v>
      </c>
    </row>
    <row r="231" spans="1:3" x14ac:dyDescent="0.25">
      <c r="A231" s="25">
        <v>11743</v>
      </c>
      <c r="B231" t="s">
        <v>736</v>
      </c>
      <c r="C231" t="s">
        <v>748</v>
      </c>
    </row>
    <row r="232" spans="1:3" x14ac:dyDescent="0.25">
      <c r="A232" s="25">
        <v>11705</v>
      </c>
      <c r="B232" t="s">
        <v>736</v>
      </c>
      <c r="C232" t="s">
        <v>749</v>
      </c>
    </row>
    <row r="233" spans="1:3" x14ac:dyDescent="0.25">
      <c r="A233" s="25">
        <v>11930</v>
      </c>
      <c r="B233" t="s">
        <v>736</v>
      </c>
      <c r="C233" t="s">
        <v>750</v>
      </c>
    </row>
    <row r="234" spans="1:3" x14ac:dyDescent="0.25">
      <c r="A234" s="25">
        <v>11743</v>
      </c>
      <c r="B234" t="s">
        <v>736</v>
      </c>
      <c r="C234" t="s">
        <v>751</v>
      </c>
    </row>
    <row r="235" spans="1:3" x14ac:dyDescent="0.25">
      <c r="A235" s="25">
        <v>11777</v>
      </c>
      <c r="B235" t="s">
        <v>736</v>
      </c>
      <c r="C235" t="s">
        <v>752</v>
      </c>
    </row>
    <row r="236" spans="1:3" x14ac:dyDescent="0.25">
      <c r="A236" s="25">
        <v>11713</v>
      </c>
      <c r="B236" t="s">
        <v>736</v>
      </c>
      <c r="C236" t="s">
        <v>753</v>
      </c>
    </row>
    <row r="237" spans="1:3" x14ac:dyDescent="0.25">
      <c r="A237" s="25">
        <v>11715</v>
      </c>
      <c r="B237" t="s">
        <v>736</v>
      </c>
      <c r="C237" t="s">
        <v>754</v>
      </c>
    </row>
    <row r="238" spans="1:3" x14ac:dyDescent="0.25">
      <c r="A238" s="25">
        <v>11716</v>
      </c>
      <c r="B238" t="s">
        <v>736</v>
      </c>
      <c r="C238" t="s">
        <v>755</v>
      </c>
    </row>
    <row r="239" spans="1:3" x14ac:dyDescent="0.25">
      <c r="A239" s="25">
        <v>11780</v>
      </c>
      <c r="B239" t="s">
        <v>736</v>
      </c>
      <c r="C239" t="s">
        <v>756</v>
      </c>
    </row>
    <row r="240" spans="1:3" x14ac:dyDescent="0.25">
      <c r="A240" s="25">
        <v>11717</v>
      </c>
      <c r="B240" t="s">
        <v>736</v>
      </c>
      <c r="C240" t="s">
        <v>757</v>
      </c>
    </row>
    <row r="241" spans="1:3" x14ac:dyDescent="0.25">
      <c r="A241" s="25">
        <v>11932</v>
      </c>
      <c r="B241" t="s">
        <v>736</v>
      </c>
      <c r="C241" t="s">
        <v>758</v>
      </c>
    </row>
    <row r="242" spans="1:3" x14ac:dyDescent="0.25">
      <c r="A242" s="25">
        <v>11718</v>
      </c>
      <c r="B242" t="s">
        <v>736</v>
      </c>
      <c r="C242" t="s">
        <v>759</v>
      </c>
    </row>
    <row r="243" spans="1:3" x14ac:dyDescent="0.25">
      <c r="A243" s="25">
        <v>11719</v>
      </c>
      <c r="B243" t="s">
        <v>736</v>
      </c>
      <c r="C243" t="s">
        <v>760</v>
      </c>
    </row>
    <row r="244" spans="1:3" x14ac:dyDescent="0.25">
      <c r="A244" s="25">
        <v>11933</v>
      </c>
      <c r="B244" t="s">
        <v>736</v>
      </c>
      <c r="C244" t="s">
        <v>761</v>
      </c>
    </row>
    <row r="245" spans="1:3" x14ac:dyDescent="0.25">
      <c r="A245" s="25">
        <v>11772</v>
      </c>
      <c r="B245" t="s">
        <v>736</v>
      </c>
      <c r="C245" t="s">
        <v>762</v>
      </c>
    </row>
    <row r="246" spans="1:3" x14ac:dyDescent="0.25">
      <c r="A246" s="25">
        <v>11702</v>
      </c>
      <c r="B246" t="s">
        <v>736</v>
      </c>
      <c r="C246" t="s">
        <v>763</v>
      </c>
    </row>
    <row r="247" spans="1:3" x14ac:dyDescent="0.25">
      <c r="A247" s="25">
        <v>11980</v>
      </c>
      <c r="B247" t="s">
        <v>736</v>
      </c>
      <c r="C247" t="s">
        <v>764</v>
      </c>
    </row>
    <row r="248" spans="1:3" x14ac:dyDescent="0.25">
      <c r="A248" s="25">
        <v>11934</v>
      </c>
      <c r="B248" t="s">
        <v>736</v>
      </c>
      <c r="C248" t="s">
        <v>765</v>
      </c>
    </row>
    <row r="249" spans="1:3" x14ac:dyDescent="0.25">
      <c r="A249" s="25">
        <v>11720</v>
      </c>
      <c r="B249" t="s">
        <v>736</v>
      </c>
      <c r="C249" t="s">
        <v>766</v>
      </c>
    </row>
    <row r="250" spans="1:3" x14ac:dyDescent="0.25">
      <c r="A250" s="25">
        <v>11721</v>
      </c>
      <c r="B250" t="s">
        <v>736</v>
      </c>
      <c r="C250" t="s">
        <v>767</v>
      </c>
    </row>
    <row r="251" spans="1:3" x14ac:dyDescent="0.25">
      <c r="A251" s="25">
        <v>11722</v>
      </c>
      <c r="B251" t="s">
        <v>736</v>
      </c>
      <c r="C251" t="s">
        <v>768</v>
      </c>
    </row>
    <row r="252" spans="1:3" x14ac:dyDescent="0.25">
      <c r="A252" s="25">
        <v>11749</v>
      </c>
      <c r="B252" t="s">
        <v>736</v>
      </c>
      <c r="C252" t="s">
        <v>768</v>
      </c>
    </row>
    <row r="253" spans="1:3" x14ac:dyDescent="0.25">
      <c r="A253" s="25">
        <v>11760</v>
      </c>
      <c r="B253" t="s">
        <v>736</v>
      </c>
      <c r="C253" t="s">
        <v>768</v>
      </c>
    </row>
    <row r="254" spans="1:3" x14ac:dyDescent="0.25">
      <c r="A254" s="25">
        <v>11782</v>
      </c>
      <c r="B254" t="s">
        <v>736</v>
      </c>
      <c r="C254" t="s">
        <v>769</v>
      </c>
    </row>
    <row r="255" spans="1:3" x14ac:dyDescent="0.25">
      <c r="A255" s="25">
        <v>11724</v>
      </c>
      <c r="B255" t="s">
        <v>736</v>
      </c>
      <c r="C255" t="s">
        <v>770</v>
      </c>
    </row>
    <row r="256" spans="1:3" x14ac:dyDescent="0.25">
      <c r="A256" s="25">
        <v>11743</v>
      </c>
      <c r="B256" t="s">
        <v>736</v>
      </c>
      <c r="C256" t="s">
        <v>771</v>
      </c>
    </row>
    <row r="257" spans="1:3" x14ac:dyDescent="0.25">
      <c r="A257" s="25">
        <v>11725</v>
      </c>
      <c r="B257" t="s">
        <v>736</v>
      </c>
      <c r="C257" t="s">
        <v>772</v>
      </c>
    </row>
    <row r="258" spans="1:3" x14ac:dyDescent="0.25">
      <c r="A258" s="25">
        <v>11726</v>
      </c>
      <c r="B258" t="s">
        <v>736</v>
      </c>
      <c r="C258" t="s">
        <v>773</v>
      </c>
    </row>
    <row r="259" spans="1:3" x14ac:dyDescent="0.25">
      <c r="A259" s="25">
        <v>11727</v>
      </c>
      <c r="B259" t="s">
        <v>736</v>
      </c>
      <c r="C259" t="s">
        <v>774</v>
      </c>
    </row>
    <row r="260" spans="1:3" x14ac:dyDescent="0.25">
      <c r="A260" s="25">
        <v>11770</v>
      </c>
      <c r="B260" t="s">
        <v>736</v>
      </c>
      <c r="C260" t="s">
        <v>775</v>
      </c>
    </row>
    <row r="261" spans="1:3" x14ac:dyDescent="0.25">
      <c r="A261" s="25">
        <v>11768</v>
      </c>
      <c r="B261" t="s">
        <v>736</v>
      </c>
      <c r="C261" t="s">
        <v>776</v>
      </c>
    </row>
    <row r="262" spans="1:3" x14ac:dyDescent="0.25">
      <c r="A262" s="25">
        <v>11935</v>
      </c>
      <c r="B262" t="s">
        <v>736</v>
      </c>
      <c r="C262" t="s">
        <v>777</v>
      </c>
    </row>
    <row r="263" spans="1:3" x14ac:dyDescent="0.25">
      <c r="A263" s="25">
        <v>11772</v>
      </c>
      <c r="B263" t="s">
        <v>736</v>
      </c>
      <c r="C263" t="s">
        <v>778</v>
      </c>
    </row>
    <row r="264" spans="1:3" x14ac:dyDescent="0.25">
      <c r="A264" s="25">
        <v>11729</v>
      </c>
      <c r="B264" t="s">
        <v>736</v>
      </c>
      <c r="C264" t="s">
        <v>779</v>
      </c>
    </row>
    <row r="265" spans="1:3" x14ac:dyDescent="0.25">
      <c r="A265" s="25">
        <v>11780</v>
      </c>
      <c r="B265" t="s">
        <v>736</v>
      </c>
      <c r="C265" t="s">
        <v>780</v>
      </c>
    </row>
    <row r="266" spans="1:3" x14ac:dyDescent="0.25">
      <c r="A266" s="25">
        <v>11746</v>
      </c>
      <c r="B266" t="s">
        <v>736</v>
      </c>
      <c r="C266" t="s">
        <v>781</v>
      </c>
    </row>
    <row r="267" spans="1:3" x14ac:dyDescent="0.25">
      <c r="A267" s="25">
        <v>11937</v>
      </c>
      <c r="B267" t="s">
        <v>736</v>
      </c>
      <c r="C267" t="s">
        <v>782</v>
      </c>
    </row>
    <row r="268" spans="1:3" x14ac:dyDescent="0.25">
      <c r="A268" s="25">
        <v>11730</v>
      </c>
      <c r="B268" t="s">
        <v>736</v>
      </c>
      <c r="C268" t="s">
        <v>783</v>
      </c>
    </row>
    <row r="269" spans="1:3" x14ac:dyDescent="0.25">
      <c r="A269" s="25">
        <v>11939</v>
      </c>
      <c r="B269" t="s">
        <v>736</v>
      </c>
      <c r="C269" t="s">
        <v>784</v>
      </c>
    </row>
    <row r="270" spans="1:3" x14ac:dyDescent="0.25">
      <c r="A270" s="25">
        <v>11940</v>
      </c>
      <c r="B270" t="s">
        <v>736</v>
      </c>
      <c r="C270" t="s">
        <v>785</v>
      </c>
    </row>
    <row r="271" spans="1:3" x14ac:dyDescent="0.25">
      <c r="A271" s="25">
        <v>11731</v>
      </c>
      <c r="B271" t="s">
        <v>736</v>
      </c>
      <c r="C271" t="s">
        <v>786</v>
      </c>
    </row>
    <row r="272" spans="1:3" x14ac:dyDescent="0.25">
      <c r="A272" s="25">
        <v>11772</v>
      </c>
      <c r="B272" t="s">
        <v>736</v>
      </c>
      <c r="C272" t="s">
        <v>787</v>
      </c>
    </row>
    <row r="273" spans="1:3" x14ac:dyDescent="0.25">
      <c r="A273" s="25">
        <v>11942</v>
      </c>
      <c r="B273" t="s">
        <v>736</v>
      </c>
      <c r="C273" t="s">
        <v>788</v>
      </c>
    </row>
    <row r="274" spans="1:3" x14ac:dyDescent="0.25">
      <c r="A274" s="25">
        <v>11733</v>
      </c>
      <c r="B274" t="s">
        <v>736</v>
      </c>
      <c r="C274" t="s">
        <v>789</v>
      </c>
    </row>
    <row r="275" spans="1:3" x14ac:dyDescent="0.25">
      <c r="A275" s="25">
        <v>11967</v>
      </c>
      <c r="B275" t="s">
        <v>736</v>
      </c>
      <c r="C275" t="s">
        <v>790</v>
      </c>
    </row>
    <row r="276" spans="1:3" x14ac:dyDescent="0.25">
      <c r="A276" s="25">
        <v>11941</v>
      </c>
      <c r="B276" t="s">
        <v>736</v>
      </c>
      <c r="C276" t="s">
        <v>791</v>
      </c>
    </row>
    <row r="277" spans="1:3" x14ac:dyDescent="0.25">
      <c r="A277" s="25">
        <v>11768</v>
      </c>
      <c r="B277" t="s">
        <v>736</v>
      </c>
      <c r="C277" t="s">
        <v>792</v>
      </c>
    </row>
    <row r="278" spans="1:3" x14ac:dyDescent="0.25">
      <c r="A278" s="25">
        <v>11717</v>
      </c>
      <c r="B278" t="s">
        <v>736</v>
      </c>
      <c r="C278" t="s">
        <v>793</v>
      </c>
    </row>
    <row r="279" spans="1:3" x14ac:dyDescent="0.25">
      <c r="A279" s="25">
        <v>11731</v>
      </c>
      <c r="B279" t="s">
        <v>736</v>
      </c>
      <c r="C279" t="s">
        <v>794</v>
      </c>
    </row>
    <row r="280" spans="1:3" x14ac:dyDescent="0.25">
      <c r="A280" s="25">
        <v>11706</v>
      </c>
      <c r="B280" t="s">
        <v>736</v>
      </c>
      <c r="C280" t="s">
        <v>795</v>
      </c>
    </row>
    <row r="281" spans="1:3" x14ac:dyDescent="0.25">
      <c r="A281" s="25">
        <v>11738</v>
      </c>
      <c r="B281" t="s">
        <v>736</v>
      </c>
      <c r="C281" t="s">
        <v>796</v>
      </c>
    </row>
    <row r="282" spans="1:3" x14ac:dyDescent="0.25">
      <c r="A282" s="25">
        <v>11770</v>
      </c>
      <c r="B282" t="s">
        <v>736</v>
      </c>
      <c r="C282" t="s">
        <v>797</v>
      </c>
    </row>
    <row r="283" spans="1:3" x14ac:dyDescent="0.25">
      <c r="A283" s="25">
        <v>11782</v>
      </c>
      <c r="B283" t="s">
        <v>736</v>
      </c>
      <c r="C283" t="s">
        <v>798</v>
      </c>
    </row>
    <row r="284" spans="1:3" x14ac:dyDescent="0.25">
      <c r="A284" s="25">
        <v>6390</v>
      </c>
      <c r="B284" t="s">
        <v>736</v>
      </c>
      <c r="C284" t="s">
        <v>799</v>
      </c>
    </row>
    <row r="285" spans="1:3" x14ac:dyDescent="0.25">
      <c r="A285" s="25">
        <v>11901</v>
      </c>
      <c r="B285" t="s">
        <v>736</v>
      </c>
      <c r="C285" t="s">
        <v>800</v>
      </c>
    </row>
    <row r="286" spans="1:3" x14ac:dyDescent="0.25">
      <c r="A286" s="25">
        <v>11780</v>
      </c>
      <c r="B286" t="s">
        <v>736</v>
      </c>
      <c r="C286" t="s">
        <v>801</v>
      </c>
    </row>
    <row r="287" spans="1:3" x14ac:dyDescent="0.25">
      <c r="A287" s="25">
        <v>11768</v>
      </c>
      <c r="B287" t="s">
        <v>736</v>
      </c>
      <c r="C287" t="s">
        <v>802</v>
      </c>
    </row>
    <row r="288" spans="1:3" x14ac:dyDescent="0.25">
      <c r="A288" s="25">
        <v>11702</v>
      </c>
      <c r="B288" t="s">
        <v>736</v>
      </c>
      <c r="C288" t="s">
        <v>803</v>
      </c>
    </row>
    <row r="289" spans="1:3" x14ac:dyDescent="0.25">
      <c r="A289" s="25">
        <v>11763</v>
      </c>
      <c r="B289" t="s">
        <v>736</v>
      </c>
      <c r="C289" t="s">
        <v>804</v>
      </c>
    </row>
    <row r="290" spans="1:3" x14ac:dyDescent="0.25">
      <c r="A290" s="25">
        <v>11739</v>
      </c>
      <c r="B290" t="s">
        <v>736</v>
      </c>
      <c r="C290" t="s">
        <v>805</v>
      </c>
    </row>
    <row r="291" spans="1:3" x14ac:dyDescent="0.25">
      <c r="A291" s="25">
        <v>11740</v>
      </c>
      <c r="B291" t="s">
        <v>736</v>
      </c>
      <c r="C291" t="s">
        <v>806</v>
      </c>
    </row>
    <row r="292" spans="1:3" x14ac:dyDescent="0.25">
      <c r="A292" s="25">
        <v>11944</v>
      </c>
      <c r="B292" t="s">
        <v>736</v>
      </c>
      <c r="C292" t="s">
        <v>807</v>
      </c>
    </row>
    <row r="293" spans="1:3" x14ac:dyDescent="0.25">
      <c r="A293" s="25">
        <v>11743</v>
      </c>
      <c r="B293" t="s">
        <v>736</v>
      </c>
      <c r="C293" t="s">
        <v>808</v>
      </c>
    </row>
    <row r="294" spans="1:3" x14ac:dyDescent="0.25">
      <c r="A294" s="25">
        <v>11946</v>
      </c>
      <c r="B294" t="s">
        <v>736</v>
      </c>
      <c r="C294" t="s">
        <v>809</v>
      </c>
    </row>
    <row r="295" spans="1:3" x14ac:dyDescent="0.25">
      <c r="A295" s="25">
        <v>11743</v>
      </c>
      <c r="B295" t="s">
        <v>736</v>
      </c>
      <c r="C295" t="s">
        <v>810</v>
      </c>
    </row>
    <row r="296" spans="1:3" x14ac:dyDescent="0.25">
      <c r="A296" s="25">
        <v>11749</v>
      </c>
      <c r="B296" t="s">
        <v>736</v>
      </c>
      <c r="C296" t="s">
        <v>811</v>
      </c>
    </row>
    <row r="297" spans="1:3" x14ac:dyDescent="0.25">
      <c r="A297" s="25">
        <v>11760</v>
      </c>
      <c r="B297" t="s">
        <v>736</v>
      </c>
      <c r="C297" t="s">
        <v>811</v>
      </c>
    </row>
    <row r="298" spans="1:3" x14ac:dyDescent="0.25">
      <c r="A298" s="25">
        <v>11788</v>
      </c>
      <c r="B298" t="s">
        <v>736</v>
      </c>
      <c r="C298" t="s">
        <v>811</v>
      </c>
    </row>
    <row r="299" spans="1:3" x14ac:dyDescent="0.25">
      <c r="A299" s="25">
        <v>11780</v>
      </c>
      <c r="B299" t="s">
        <v>736</v>
      </c>
      <c r="C299" t="s">
        <v>812</v>
      </c>
    </row>
    <row r="300" spans="1:3" x14ac:dyDescent="0.25">
      <c r="A300" s="25">
        <v>11757</v>
      </c>
      <c r="B300" t="s">
        <v>736</v>
      </c>
      <c r="C300" t="s">
        <v>813</v>
      </c>
    </row>
    <row r="301" spans="1:3" x14ac:dyDescent="0.25">
      <c r="A301" s="25">
        <v>11954</v>
      </c>
      <c r="B301" t="s">
        <v>736</v>
      </c>
      <c r="C301" t="s">
        <v>814</v>
      </c>
    </row>
    <row r="302" spans="1:3" x14ac:dyDescent="0.25">
      <c r="A302" s="25">
        <v>11741</v>
      </c>
      <c r="B302" t="s">
        <v>736</v>
      </c>
      <c r="C302" t="s">
        <v>815</v>
      </c>
    </row>
    <row r="303" spans="1:3" x14ac:dyDescent="0.25">
      <c r="A303" s="25">
        <v>11742</v>
      </c>
      <c r="B303" t="s">
        <v>736</v>
      </c>
      <c r="C303" t="s">
        <v>816</v>
      </c>
    </row>
    <row r="304" spans="1:3" x14ac:dyDescent="0.25">
      <c r="A304" s="26">
        <v>501</v>
      </c>
      <c r="B304" t="s">
        <v>736</v>
      </c>
      <c r="C304" t="s">
        <v>816</v>
      </c>
    </row>
    <row r="305" spans="1:3" x14ac:dyDescent="0.25">
      <c r="A305" s="26">
        <v>544</v>
      </c>
      <c r="B305" t="s">
        <v>736</v>
      </c>
      <c r="C305" t="s">
        <v>816</v>
      </c>
    </row>
    <row r="306" spans="1:3" x14ac:dyDescent="0.25">
      <c r="A306" s="25">
        <v>11743</v>
      </c>
      <c r="B306" t="s">
        <v>736</v>
      </c>
      <c r="C306" t="s">
        <v>817</v>
      </c>
    </row>
    <row r="307" spans="1:3" x14ac:dyDescent="0.25">
      <c r="A307" s="25">
        <v>11743</v>
      </c>
      <c r="B307" t="s">
        <v>736</v>
      </c>
      <c r="C307" t="s">
        <v>818</v>
      </c>
    </row>
    <row r="308" spans="1:3" x14ac:dyDescent="0.25">
      <c r="A308" s="25">
        <v>11746</v>
      </c>
      <c r="B308" t="s">
        <v>736</v>
      </c>
      <c r="C308" t="s">
        <v>819</v>
      </c>
    </row>
    <row r="309" spans="1:3" x14ac:dyDescent="0.25">
      <c r="A309" s="25">
        <v>11747</v>
      </c>
      <c r="B309" t="s">
        <v>736</v>
      </c>
      <c r="C309" t="s">
        <v>819</v>
      </c>
    </row>
    <row r="310" spans="1:3" x14ac:dyDescent="0.25">
      <c r="A310" s="25">
        <v>11750</v>
      </c>
      <c r="B310" t="s">
        <v>736</v>
      </c>
      <c r="C310" t="s">
        <v>819</v>
      </c>
    </row>
    <row r="311" spans="1:3" x14ac:dyDescent="0.25">
      <c r="A311" s="25">
        <v>11749</v>
      </c>
      <c r="B311" t="s">
        <v>736</v>
      </c>
      <c r="C311" t="s">
        <v>820</v>
      </c>
    </row>
    <row r="312" spans="1:3" x14ac:dyDescent="0.25">
      <c r="A312" s="25">
        <v>11760</v>
      </c>
      <c r="B312" t="s">
        <v>736</v>
      </c>
      <c r="C312" t="s">
        <v>820</v>
      </c>
    </row>
    <row r="313" spans="1:3" x14ac:dyDescent="0.25">
      <c r="A313" s="25">
        <v>11751</v>
      </c>
      <c r="B313" t="s">
        <v>736</v>
      </c>
      <c r="C313" t="s">
        <v>821</v>
      </c>
    </row>
    <row r="314" spans="1:3" x14ac:dyDescent="0.25">
      <c r="A314" s="25">
        <v>11751</v>
      </c>
      <c r="B314" t="s">
        <v>736</v>
      </c>
      <c r="C314" t="s">
        <v>822</v>
      </c>
    </row>
    <row r="315" spans="1:3" x14ac:dyDescent="0.25">
      <c r="A315" s="25">
        <v>11752</v>
      </c>
      <c r="B315" t="s">
        <v>736</v>
      </c>
      <c r="C315" t="s">
        <v>823</v>
      </c>
    </row>
    <row r="316" spans="1:3" x14ac:dyDescent="0.25">
      <c r="A316" s="25">
        <v>11947</v>
      </c>
      <c r="B316" t="s">
        <v>736</v>
      </c>
      <c r="C316" t="s">
        <v>824</v>
      </c>
    </row>
    <row r="317" spans="1:3" x14ac:dyDescent="0.25">
      <c r="A317" s="25">
        <v>11754</v>
      </c>
      <c r="B317" t="s">
        <v>736</v>
      </c>
      <c r="C317" t="s">
        <v>825</v>
      </c>
    </row>
    <row r="318" spans="1:3" x14ac:dyDescent="0.25">
      <c r="A318" s="25">
        <v>11706</v>
      </c>
      <c r="B318" t="s">
        <v>736</v>
      </c>
      <c r="C318" t="s">
        <v>826</v>
      </c>
    </row>
    <row r="319" spans="1:3" x14ac:dyDescent="0.25">
      <c r="A319" s="25">
        <v>11743</v>
      </c>
      <c r="B319" t="s">
        <v>736</v>
      </c>
      <c r="C319" t="s">
        <v>827</v>
      </c>
    </row>
    <row r="320" spans="1:3" x14ac:dyDescent="0.25">
      <c r="A320" s="25">
        <v>11755</v>
      </c>
      <c r="B320" t="s">
        <v>736</v>
      </c>
      <c r="C320" t="s">
        <v>828</v>
      </c>
    </row>
    <row r="321" spans="1:3" x14ac:dyDescent="0.25">
      <c r="A321" s="25">
        <v>11961</v>
      </c>
      <c r="B321" t="s">
        <v>736</v>
      </c>
      <c r="C321" t="s">
        <v>829</v>
      </c>
    </row>
    <row r="322" spans="1:3" x14ac:dyDescent="0.25">
      <c r="A322" s="25">
        <v>11779</v>
      </c>
      <c r="B322" t="s">
        <v>736</v>
      </c>
      <c r="C322" t="s">
        <v>830</v>
      </c>
    </row>
    <row r="323" spans="1:3" x14ac:dyDescent="0.25">
      <c r="A323" s="25">
        <v>11779</v>
      </c>
      <c r="B323" t="s">
        <v>736</v>
      </c>
      <c r="C323" t="s">
        <v>831</v>
      </c>
    </row>
    <row r="324" spans="1:3" x14ac:dyDescent="0.25">
      <c r="A324" s="25">
        <v>11948</v>
      </c>
      <c r="B324" t="s">
        <v>736</v>
      </c>
      <c r="C324" t="s">
        <v>832</v>
      </c>
    </row>
    <row r="325" spans="1:3" x14ac:dyDescent="0.25">
      <c r="A325" s="25">
        <v>11757</v>
      </c>
      <c r="B325" t="s">
        <v>736</v>
      </c>
      <c r="C325" t="s">
        <v>833</v>
      </c>
    </row>
    <row r="326" spans="1:3" x14ac:dyDescent="0.25">
      <c r="A326" s="25">
        <v>11743</v>
      </c>
      <c r="B326" t="s">
        <v>736</v>
      </c>
      <c r="C326" t="s">
        <v>834</v>
      </c>
    </row>
    <row r="327" spans="1:3" x14ac:dyDescent="0.25">
      <c r="A327" s="25">
        <v>11743</v>
      </c>
      <c r="B327" t="s">
        <v>736</v>
      </c>
      <c r="C327" t="s">
        <v>835</v>
      </c>
    </row>
    <row r="328" spans="1:3" x14ac:dyDescent="0.25">
      <c r="A328" s="25">
        <v>11950</v>
      </c>
      <c r="B328" t="s">
        <v>736</v>
      </c>
      <c r="C328" t="s">
        <v>836</v>
      </c>
    </row>
    <row r="329" spans="1:3" x14ac:dyDescent="0.25">
      <c r="A329" s="25">
        <v>11949</v>
      </c>
      <c r="B329" t="s">
        <v>736</v>
      </c>
      <c r="C329" t="s">
        <v>837</v>
      </c>
    </row>
    <row r="330" spans="1:3" x14ac:dyDescent="0.25">
      <c r="A330" s="25">
        <v>11726</v>
      </c>
      <c r="B330" t="s">
        <v>736</v>
      </c>
      <c r="C330" t="s">
        <v>838</v>
      </c>
    </row>
    <row r="331" spans="1:3" x14ac:dyDescent="0.25">
      <c r="A331" s="25">
        <v>11950</v>
      </c>
      <c r="B331" t="s">
        <v>736</v>
      </c>
      <c r="C331" t="s">
        <v>839</v>
      </c>
    </row>
    <row r="332" spans="1:3" x14ac:dyDescent="0.25">
      <c r="A332" s="25">
        <v>11951</v>
      </c>
      <c r="B332" t="s">
        <v>736</v>
      </c>
      <c r="C332" t="s">
        <v>840</v>
      </c>
    </row>
    <row r="333" spans="1:3" x14ac:dyDescent="0.25">
      <c r="A333" s="25">
        <v>11952</v>
      </c>
      <c r="B333" t="s">
        <v>736</v>
      </c>
      <c r="C333" t="s">
        <v>841</v>
      </c>
    </row>
    <row r="334" spans="1:3" x14ac:dyDescent="0.25">
      <c r="A334" s="25">
        <v>11763</v>
      </c>
      <c r="B334" t="s">
        <v>736</v>
      </c>
      <c r="C334" t="s">
        <v>842</v>
      </c>
    </row>
    <row r="335" spans="1:3" x14ac:dyDescent="0.25">
      <c r="A335" s="25">
        <v>11747</v>
      </c>
      <c r="B335" t="s">
        <v>736</v>
      </c>
      <c r="C335" t="s">
        <v>843</v>
      </c>
    </row>
    <row r="336" spans="1:3" x14ac:dyDescent="0.25">
      <c r="A336" s="25">
        <v>11750</v>
      </c>
      <c r="B336" t="s">
        <v>736</v>
      </c>
      <c r="C336" t="s">
        <v>843</v>
      </c>
    </row>
    <row r="337" spans="1:3" x14ac:dyDescent="0.25">
      <c r="A337" s="25">
        <v>11775</v>
      </c>
      <c r="B337" t="s">
        <v>736</v>
      </c>
      <c r="C337" t="s">
        <v>843</v>
      </c>
    </row>
    <row r="338" spans="1:3" x14ac:dyDescent="0.25">
      <c r="A338" s="25">
        <v>11805</v>
      </c>
      <c r="B338" t="s">
        <v>736</v>
      </c>
      <c r="C338" t="s">
        <v>844</v>
      </c>
    </row>
    <row r="339" spans="1:3" x14ac:dyDescent="0.25">
      <c r="A339" s="25">
        <v>11953</v>
      </c>
      <c r="B339" t="s">
        <v>736</v>
      </c>
      <c r="C339" t="s">
        <v>845</v>
      </c>
    </row>
    <row r="340" spans="1:3" x14ac:dyDescent="0.25">
      <c r="A340" s="25">
        <v>11764</v>
      </c>
      <c r="B340" t="s">
        <v>736</v>
      </c>
      <c r="C340" t="s">
        <v>846</v>
      </c>
    </row>
    <row r="341" spans="1:3" x14ac:dyDescent="0.25">
      <c r="A341" s="25">
        <v>11954</v>
      </c>
      <c r="B341" t="s">
        <v>736</v>
      </c>
      <c r="C341" t="s">
        <v>847</v>
      </c>
    </row>
    <row r="342" spans="1:3" x14ac:dyDescent="0.25">
      <c r="A342" s="25">
        <v>11955</v>
      </c>
      <c r="B342" t="s">
        <v>736</v>
      </c>
      <c r="C342" t="s">
        <v>848</v>
      </c>
    </row>
    <row r="343" spans="1:3" x14ac:dyDescent="0.25">
      <c r="A343" s="25">
        <v>11766</v>
      </c>
      <c r="B343" t="s">
        <v>736</v>
      </c>
      <c r="C343" t="s">
        <v>849</v>
      </c>
    </row>
    <row r="344" spans="1:3" x14ac:dyDescent="0.25">
      <c r="A344" s="25">
        <v>11935</v>
      </c>
      <c r="B344" t="s">
        <v>736</v>
      </c>
      <c r="C344" t="s">
        <v>850</v>
      </c>
    </row>
    <row r="345" spans="1:3" x14ac:dyDescent="0.25">
      <c r="A345" s="25">
        <v>11767</v>
      </c>
      <c r="B345" t="s">
        <v>736</v>
      </c>
      <c r="C345" t="s">
        <v>851</v>
      </c>
    </row>
    <row r="346" spans="1:3" x14ac:dyDescent="0.25">
      <c r="A346" s="25">
        <v>11956</v>
      </c>
      <c r="B346" t="s">
        <v>736</v>
      </c>
      <c r="C346" t="s">
        <v>852</v>
      </c>
    </row>
    <row r="347" spans="1:3" x14ac:dyDescent="0.25">
      <c r="A347" s="25">
        <v>11780</v>
      </c>
      <c r="B347" t="s">
        <v>736</v>
      </c>
      <c r="C347" t="s">
        <v>853</v>
      </c>
    </row>
    <row r="348" spans="1:3" x14ac:dyDescent="0.25">
      <c r="A348" s="25">
        <v>11701</v>
      </c>
      <c r="B348" t="s">
        <v>736</v>
      </c>
      <c r="C348" t="s">
        <v>854</v>
      </c>
    </row>
    <row r="349" spans="1:3" x14ac:dyDescent="0.25">
      <c r="A349" s="25">
        <v>11703</v>
      </c>
      <c r="B349" t="s">
        <v>736</v>
      </c>
      <c r="C349" t="s">
        <v>855</v>
      </c>
    </row>
    <row r="350" spans="1:3" x14ac:dyDescent="0.25">
      <c r="A350" s="25">
        <v>11706</v>
      </c>
      <c r="B350" t="s">
        <v>736</v>
      </c>
      <c r="C350" t="s">
        <v>856</v>
      </c>
    </row>
    <row r="351" spans="1:3" x14ac:dyDescent="0.25">
      <c r="A351" s="25">
        <v>11713</v>
      </c>
      <c r="B351" t="s">
        <v>736</v>
      </c>
      <c r="C351" t="s">
        <v>857</v>
      </c>
    </row>
    <row r="352" spans="1:3" x14ac:dyDescent="0.25">
      <c r="A352" s="25">
        <v>11963</v>
      </c>
      <c r="B352" t="s">
        <v>736</v>
      </c>
      <c r="C352" t="s">
        <v>858</v>
      </c>
    </row>
    <row r="353" spans="1:3" x14ac:dyDescent="0.25">
      <c r="A353" s="25">
        <v>11757</v>
      </c>
      <c r="B353" t="s">
        <v>736</v>
      </c>
      <c r="C353" t="s">
        <v>859</v>
      </c>
    </row>
    <row r="354" spans="1:3" x14ac:dyDescent="0.25">
      <c r="A354" s="25">
        <v>11772</v>
      </c>
      <c r="B354" t="s">
        <v>736</v>
      </c>
      <c r="C354" t="s">
        <v>860</v>
      </c>
    </row>
    <row r="355" spans="1:3" x14ac:dyDescent="0.25">
      <c r="A355" s="25">
        <v>11968</v>
      </c>
      <c r="B355" t="s">
        <v>736</v>
      </c>
      <c r="C355" t="s">
        <v>861</v>
      </c>
    </row>
    <row r="356" spans="1:3" x14ac:dyDescent="0.25">
      <c r="A356" s="25">
        <v>11901</v>
      </c>
      <c r="B356" t="s">
        <v>736</v>
      </c>
      <c r="C356" t="s">
        <v>862</v>
      </c>
    </row>
    <row r="357" spans="1:3" x14ac:dyDescent="0.25">
      <c r="A357" s="25">
        <v>11768</v>
      </c>
      <c r="B357" t="s">
        <v>736</v>
      </c>
      <c r="C357" t="s">
        <v>863</v>
      </c>
    </row>
    <row r="358" spans="1:3" x14ac:dyDescent="0.25">
      <c r="A358" s="25">
        <v>11702</v>
      </c>
      <c r="B358" t="s">
        <v>736</v>
      </c>
      <c r="C358" t="s">
        <v>864</v>
      </c>
    </row>
    <row r="359" spans="1:3" x14ac:dyDescent="0.25">
      <c r="A359" s="25">
        <v>11702</v>
      </c>
      <c r="B359" t="s">
        <v>736</v>
      </c>
      <c r="C359" t="s">
        <v>865</v>
      </c>
    </row>
    <row r="360" spans="1:3" x14ac:dyDescent="0.25">
      <c r="A360" s="25">
        <v>11769</v>
      </c>
      <c r="B360" t="s">
        <v>736</v>
      </c>
      <c r="C360" t="s">
        <v>866</v>
      </c>
    </row>
    <row r="361" spans="1:3" x14ac:dyDescent="0.25">
      <c r="A361" s="25">
        <v>11770</v>
      </c>
      <c r="B361" t="s">
        <v>736</v>
      </c>
      <c r="C361" t="s">
        <v>867</v>
      </c>
    </row>
    <row r="362" spans="1:3" x14ac:dyDescent="0.25">
      <c r="A362" s="25">
        <v>11770</v>
      </c>
      <c r="B362" t="s">
        <v>736</v>
      </c>
      <c r="C362" t="s">
        <v>868</v>
      </c>
    </row>
    <row r="363" spans="1:3" x14ac:dyDescent="0.25">
      <c r="A363" s="25">
        <v>11733</v>
      </c>
      <c r="B363" t="s">
        <v>736</v>
      </c>
      <c r="C363" t="s">
        <v>869</v>
      </c>
    </row>
    <row r="364" spans="1:3" x14ac:dyDescent="0.25">
      <c r="A364" s="25">
        <v>11951</v>
      </c>
      <c r="B364" t="s">
        <v>736</v>
      </c>
      <c r="C364" t="s">
        <v>870</v>
      </c>
    </row>
    <row r="365" spans="1:3" x14ac:dyDescent="0.25">
      <c r="A365" s="25">
        <v>11784</v>
      </c>
      <c r="B365" t="s">
        <v>736</v>
      </c>
      <c r="C365" t="s">
        <v>871</v>
      </c>
    </row>
    <row r="366" spans="1:3" x14ac:dyDescent="0.25">
      <c r="A366" s="25">
        <v>11957</v>
      </c>
      <c r="B366" t="s">
        <v>736</v>
      </c>
      <c r="C366" t="s">
        <v>872</v>
      </c>
    </row>
    <row r="367" spans="1:3" x14ac:dyDescent="0.25">
      <c r="A367" s="25">
        <v>11957</v>
      </c>
      <c r="B367" t="s">
        <v>736</v>
      </c>
      <c r="C367" t="s">
        <v>873</v>
      </c>
    </row>
    <row r="368" spans="1:3" x14ac:dyDescent="0.25">
      <c r="A368" s="25">
        <v>11961</v>
      </c>
      <c r="B368" t="s">
        <v>736</v>
      </c>
      <c r="C368" t="s">
        <v>874</v>
      </c>
    </row>
    <row r="369" spans="1:3" x14ac:dyDescent="0.25">
      <c r="A369" s="25">
        <v>11772</v>
      </c>
      <c r="B369" t="s">
        <v>736</v>
      </c>
      <c r="C369" t="s">
        <v>875</v>
      </c>
    </row>
    <row r="370" spans="1:3" x14ac:dyDescent="0.25">
      <c r="A370" s="25">
        <v>11958</v>
      </c>
      <c r="B370" t="s">
        <v>736</v>
      </c>
      <c r="C370" t="s">
        <v>876</v>
      </c>
    </row>
    <row r="371" spans="1:3" x14ac:dyDescent="0.25">
      <c r="A371" s="25">
        <v>11717</v>
      </c>
      <c r="B371" t="s">
        <v>736</v>
      </c>
      <c r="C371" t="s">
        <v>877</v>
      </c>
    </row>
    <row r="372" spans="1:3" x14ac:dyDescent="0.25">
      <c r="A372" s="25">
        <v>11963</v>
      </c>
      <c r="B372" t="s">
        <v>736</v>
      </c>
      <c r="C372" t="s">
        <v>878</v>
      </c>
    </row>
    <row r="373" spans="1:3" x14ac:dyDescent="0.25">
      <c r="A373" s="25">
        <v>11706</v>
      </c>
      <c r="B373" t="s">
        <v>736</v>
      </c>
      <c r="C373" t="s">
        <v>879</v>
      </c>
    </row>
    <row r="374" spans="1:3" x14ac:dyDescent="0.25">
      <c r="A374" s="25">
        <v>11733</v>
      </c>
      <c r="B374" t="s">
        <v>736</v>
      </c>
      <c r="C374" t="s">
        <v>880</v>
      </c>
    </row>
    <row r="375" spans="1:3" x14ac:dyDescent="0.25">
      <c r="A375" s="25">
        <v>11777</v>
      </c>
      <c r="B375" t="s">
        <v>736</v>
      </c>
      <c r="C375" t="s">
        <v>881</v>
      </c>
    </row>
    <row r="376" spans="1:3" x14ac:dyDescent="0.25">
      <c r="A376" s="25">
        <v>11776</v>
      </c>
      <c r="B376" t="s">
        <v>736</v>
      </c>
      <c r="C376" t="s">
        <v>882</v>
      </c>
    </row>
    <row r="377" spans="1:3" x14ac:dyDescent="0.25">
      <c r="A377" s="25">
        <v>11777</v>
      </c>
      <c r="B377" t="s">
        <v>736</v>
      </c>
      <c r="C377" t="s">
        <v>882</v>
      </c>
    </row>
    <row r="378" spans="1:3" x14ac:dyDescent="0.25">
      <c r="A378" s="25">
        <v>11930</v>
      </c>
      <c r="B378" t="s">
        <v>736</v>
      </c>
      <c r="C378" t="s">
        <v>883</v>
      </c>
    </row>
    <row r="379" spans="1:3" x14ac:dyDescent="0.25">
      <c r="A379" s="25">
        <v>11978</v>
      </c>
      <c r="B379" t="s">
        <v>736</v>
      </c>
      <c r="C379" t="s">
        <v>884</v>
      </c>
    </row>
    <row r="380" spans="1:3" x14ac:dyDescent="0.25">
      <c r="A380" s="25">
        <v>11959</v>
      </c>
      <c r="B380" t="s">
        <v>736</v>
      </c>
      <c r="C380" t="s">
        <v>885</v>
      </c>
    </row>
    <row r="381" spans="1:3" x14ac:dyDescent="0.25">
      <c r="A381" s="25">
        <v>11960</v>
      </c>
      <c r="B381" t="s">
        <v>736</v>
      </c>
      <c r="C381" t="s">
        <v>886</v>
      </c>
    </row>
    <row r="382" spans="1:3" x14ac:dyDescent="0.25">
      <c r="A382" s="25">
        <v>11961</v>
      </c>
      <c r="B382" t="s">
        <v>736</v>
      </c>
      <c r="C382" t="s">
        <v>887</v>
      </c>
    </row>
    <row r="383" spans="1:3" x14ac:dyDescent="0.25">
      <c r="A383" s="25">
        <v>11901</v>
      </c>
      <c r="B383" t="s">
        <v>736</v>
      </c>
      <c r="C383" t="s">
        <v>888</v>
      </c>
    </row>
    <row r="384" spans="1:3" x14ac:dyDescent="0.25">
      <c r="A384" s="25">
        <v>11950</v>
      </c>
      <c r="B384" t="s">
        <v>736</v>
      </c>
      <c r="C384" t="s">
        <v>889</v>
      </c>
    </row>
    <row r="385" spans="1:3" x14ac:dyDescent="0.25">
      <c r="A385" s="25">
        <v>11778</v>
      </c>
      <c r="B385" t="s">
        <v>736</v>
      </c>
      <c r="C385" t="s">
        <v>890</v>
      </c>
    </row>
    <row r="386" spans="1:3" x14ac:dyDescent="0.25">
      <c r="A386" s="25">
        <v>11749</v>
      </c>
      <c r="B386" t="s">
        <v>736</v>
      </c>
      <c r="C386" t="s">
        <v>891</v>
      </c>
    </row>
    <row r="387" spans="1:3" x14ac:dyDescent="0.25">
      <c r="A387" s="25">
        <v>11779</v>
      </c>
      <c r="B387" t="s">
        <v>736</v>
      </c>
      <c r="C387" t="s">
        <v>891</v>
      </c>
    </row>
    <row r="388" spans="1:3" x14ac:dyDescent="0.25">
      <c r="A388" s="25">
        <v>11963</v>
      </c>
      <c r="B388" t="s">
        <v>736</v>
      </c>
      <c r="C388" t="s">
        <v>892</v>
      </c>
    </row>
    <row r="389" spans="1:3" x14ac:dyDescent="0.25">
      <c r="A389" s="25">
        <v>11962</v>
      </c>
      <c r="B389" t="s">
        <v>736</v>
      </c>
      <c r="C389" t="s">
        <v>893</v>
      </c>
    </row>
    <row r="390" spans="1:3" x14ac:dyDescent="0.25">
      <c r="A390" s="25">
        <v>11780</v>
      </c>
      <c r="B390" t="s">
        <v>736</v>
      </c>
      <c r="C390" t="s">
        <v>894</v>
      </c>
    </row>
    <row r="391" spans="1:3" x14ac:dyDescent="0.25">
      <c r="A391" s="25">
        <v>11706</v>
      </c>
      <c r="B391" t="s">
        <v>736</v>
      </c>
      <c r="C391" t="s">
        <v>895</v>
      </c>
    </row>
    <row r="392" spans="1:3" x14ac:dyDescent="0.25">
      <c r="A392" s="25">
        <v>11754</v>
      </c>
      <c r="B392" t="s">
        <v>736</v>
      </c>
      <c r="C392" t="s">
        <v>896</v>
      </c>
    </row>
    <row r="393" spans="1:3" x14ac:dyDescent="0.25">
      <c r="A393" s="25">
        <v>11782</v>
      </c>
      <c r="B393" t="s">
        <v>736</v>
      </c>
      <c r="C393" t="s">
        <v>897</v>
      </c>
    </row>
    <row r="394" spans="1:3" x14ac:dyDescent="0.25">
      <c r="A394" s="25">
        <v>11789</v>
      </c>
      <c r="B394" t="s">
        <v>736</v>
      </c>
      <c r="C394" t="s">
        <v>898</v>
      </c>
    </row>
    <row r="395" spans="1:3" x14ac:dyDescent="0.25">
      <c r="A395" s="25">
        <v>11770</v>
      </c>
      <c r="B395" t="s">
        <v>736</v>
      </c>
      <c r="C395" t="s">
        <v>899</v>
      </c>
    </row>
    <row r="396" spans="1:3" x14ac:dyDescent="0.25">
      <c r="A396" s="25">
        <v>11784</v>
      </c>
      <c r="B396" t="s">
        <v>736</v>
      </c>
      <c r="C396" t="s">
        <v>900</v>
      </c>
    </row>
    <row r="397" spans="1:3" x14ac:dyDescent="0.25">
      <c r="A397" s="25">
        <v>11733</v>
      </c>
      <c r="B397" t="s">
        <v>736</v>
      </c>
      <c r="C397" t="s">
        <v>901</v>
      </c>
    </row>
    <row r="398" spans="1:3" x14ac:dyDescent="0.25">
      <c r="A398" s="25">
        <v>11964</v>
      </c>
      <c r="B398" t="s">
        <v>736</v>
      </c>
      <c r="C398" t="s">
        <v>902</v>
      </c>
    </row>
    <row r="399" spans="1:3" x14ac:dyDescent="0.25">
      <c r="A399" s="25">
        <v>11965</v>
      </c>
      <c r="B399" t="s">
        <v>736</v>
      </c>
      <c r="C399" t="s">
        <v>903</v>
      </c>
    </row>
    <row r="400" spans="1:3" x14ac:dyDescent="0.25">
      <c r="A400" s="25">
        <v>11967</v>
      </c>
      <c r="B400" t="s">
        <v>736</v>
      </c>
      <c r="C400" t="s">
        <v>904</v>
      </c>
    </row>
    <row r="401" spans="1:3" x14ac:dyDescent="0.25">
      <c r="A401" s="25">
        <v>11786</v>
      </c>
      <c r="B401" t="s">
        <v>736</v>
      </c>
      <c r="C401" t="s">
        <v>905</v>
      </c>
    </row>
    <row r="402" spans="1:3" x14ac:dyDescent="0.25">
      <c r="A402" s="25">
        <v>11745</v>
      </c>
      <c r="B402" t="s">
        <v>736</v>
      </c>
      <c r="C402" t="s">
        <v>906</v>
      </c>
    </row>
    <row r="403" spans="1:3" x14ac:dyDescent="0.25">
      <c r="A403" s="25">
        <v>11787</v>
      </c>
      <c r="B403" t="s">
        <v>736</v>
      </c>
      <c r="C403" t="s">
        <v>906</v>
      </c>
    </row>
    <row r="404" spans="1:3" x14ac:dyDescent="0.25">
      <c r="A404" s="25">
        <v>11788</v>
      </c>
      <c r="B404" t="s">
        <v>736</v>
      </c>
      <c r="C404" t="s">
        <v>906</v>
      </c>
    </row>
    <row r="405" spans="1:3" x14ac:dyDescent="0.25">
      <c r="A405" s="25">
        <v>11789</v>
      </c>
      <c r="B405" t="s">
        <v>736</v>
      </c>
      <c r="C405" t="s">
        <v>907</v>
      </c>
    </row>
    <row r="406" spans="1:3" x14ac:dyDescent="0.25">
      <c r="A406" s="25">
        <v>11722</v>
      </c>
      <c r="B406" t="s">
        <v>736</v>
      </c>
      <c r="C406" t="s">
        <v>908</v>
      </c>
    </row>
    <row r="407" spans="1:3" x14ac:dyDescent="0.25">
      <c r="A407" s="25">
        <v>11719</v>
      </c>
      <c r="B407" t="s">
        <v>736</v>
      </c>
      <c r="C407" t="s">
        <v>909</v>
      </c>
    </row>
    <row r="408" spans="1:3" x14ac:dyDescent="0.25">
      <c r="A408" s="25">
        <v>11746</v>
      </c>
      <c r="B408" t="s">
        <v>736</v>
      </c>
      <c r="C408" t="s">
        <v>910</v>
      </c>
    </row>
    <row r="409" spans="1:3" x14ac:dyDescent="0.25">
      <c r="A409" s="25">
        <v>11970</v>
      </c>
      <c r="B409" t="s">
        <v>736</v>
      </c>
      <c r="C409" t="s">
        <v>911</v>
      </c>
    </row>
    <row r="410" spans="1:3" x14ac:dyDescent="0.25">
      <c r="A410" s="25">
        <v>11720</v>
      </c>
      <c r="B410" t="s">
        <v>736</v>
      </c>
      <c r="C410" t="s">
        <v>912</v>
      </c>
    </row>
    <row r="411" spans="1:3" x14ac:dyDescent="0.25">
      <c r="A411" s="25">
        <v>11968</v>
      </c>
      <c r="B411" t="s">
        <v>736</v>
      </c>
      <c r="C411" t="s">
        <v>913</v>
      </c>
    </row>
    <row r="412" spans="1:3" x14ac:dyDescent="0.25">
      <c r="A412" s="25">
        <v>11969</v>
      </c>
      <c r="B412" t="s">
        <v>736</v>
      </c>
      <c r="C412" t="s">
        <v>913</v>
      </c>
    </row>
    <row r="413" spans="1:3" x14ac:dyDescent="0.25">
      <c r="A413" s="25">
        <v>11971</v>
      </c>
      <c r="B413" t="s">
        <v>736</v>
      </c>
      <c r="C413" t="s">
        <v>914</v>
      </c>
    </row>
    <row r="414" spans="1:3" x14ac:dyDescent="0.25">
      <c r="A414" s="25">
        <v>11972</v>
      </c>
      <c r="B414" t="s">
        <v>736</v>
      </c>
      <c r="C414" t="s">
        <v>915</v>
      </c>
    </row>
    <row r="415" spans="1:3" x14ac:dyDescent="0.25">
      <c r="A415" s="25">
        <v>11790</v>
      </c>
      <c r="B415" t="s">
        <v>736</v>
      </c>
      <c r="C415" t="s">
        <v>916</v>
      </c>
    </row>
    <row r="416" spans="1:3" x14ac:dyDescent="0.25">
      <c r="A416" s="25">
        <v>11794</v>
      </c>
      <c r="B416" t="s">
        <v>736</v>
      </c>
      <c r="C416" t="s">
        <v>916</v>
      </c>
    </row>
    <row r="417" spans="1:3" x14ac:dyDescent="0.25">
      <c r="A417" s="25">
        <v>11733</v>
      </c>
      <c r="B417" t="s">
        <v>736</v>
      </c>
      <c r="C417" t="s">
        <v>917</v>
      </c>
    </row>
    <row r="418" spans="1:3" x14ac:dyDescent="0.25">
      <c r="A418" s="25">
        <v>11768</v>
      </c>
      <c r="B418" t="s">
        <v>736</v>
      </c>
      <c r="C418" t="s">
        <v>918</v>
      </c>
    </row>
    <row r="419" spans="1:3" x14ac:dyDescent="0.25">
      <c r="A419" s="25">
        <v>11776</v>
      </c>
      <c r="B419" t="s">
        <v>736</v>
      </c>
      <c r="C419" t="s">
        <v>919</v>
      </c>
    </row>
    <row r="420" spans="1:3" x14ac:dyDescent="0.25">
      <c r="A420" s="25">
        <v>11973</v>
      </c>
      <c r="B420" t="s">
        <v>736</v>
      </c>
      <c r="C420" t="s">
        <v>920</v>
      </c>
    </row>
    <row r="421" spans="1:3" x14ac:dyDescent="0.25">
      <c r="A421" s="25">
        <v>11792</v>
      </c>
      <c r="B421" t="s">
        <v>736</v>
      </c>
      <c r="C421" t="s">
        <v>921</v>
      </c>
    </row>
    <row r="422" spans="1:3" x14ac:dyDescent="0.25">
      <c r="A422" s="25">
        <v>11975</v>
      </c>
      <c r="B422" t="s">
        <v>736</v>
      </c>
      <c r="C422" t="s">
        <v>922</v>
      </c>
    </row>
    <row r="423" spans="1:3" x14ac:dyDescent="0.25">
      <c r="A423" s="25">
        <v>11976</v>
      </c>
      <c r="B423" t="s">
        <v>736</v>
      </c>
      <c r="C423" t="s">
        <v>923</v>
      </c>
    </row>
    <row r="424" spans="1:3" x14ac:dyDescent="0.25">
      <c r="A424" s="25">
        <v>11704</v>
      </c>
      <c r="B424" t="s">
        <v>736</v>
      </c>
      <c r="C424" t="s">
        <v>924</v>
      </c>
    </row>
    <row r="425" spans="1:3" x14ac:dyDescent="0.25">
      <c r="A425" s="25">
        <v>11707</v>
      </c>
      <c r="B425" t="s">
        <v>736</v>
      </c>
      <c r="C425" t="s">
        <v>924</v>
      </c>
    </row>
    <row r="426" spans="1:3" x14ac:dyDescent="0.25">
      <c r="A426" s="25">
        <v>11706</v>
      </c>
      <c r="B426" t="s">
        <v>736</v>
      </c>
      <c r="C426" t="s">
        <v>925</v>
      </c>
    </row>
    <row r="427" spans="1:3" x14ac:dyDescent="0.25">
      <c r="A427" s="25">
        <v>11717</v>
      </c>
      <c r="B427" t="s">
        <v>736</v>
      </c>
      <c r="C427" t="s">
        <v>926</v>
      </c>
    </row>
    <row r="428" spans="1:3" x14ac:dyDescent="0.25">
      <c r="A428" s="25">
        <v>11702</v>
      </c>
      <c r="B428" t="s">
        <v>736</v>
      </c>
      <c r="C428" t="s">
        <v>927</v>
      </c>
    </row>
    <row r="429" spans="1:3" x14ac:dyDescent="0.25">
      <c r="A429" s="25">
        <v>11743</v>
      </c>
      <c r="B429" t="s">
        <v>736</v>
      </c>
      <c r="C429" t="s">
        <v>928</v>
      </c>
    </row>
    <row r="430" spans="1:3" x14ac:dyDescent="0.25">
      <c r="A430" s="25">
        <v>11795</v>
      </c>
      <c r="B430" t="s">
        <v>736</v>
      </c>
      <c r="C430" t="s">
        <v>929</v>
      </c>
    </row>
    <row r="431" spans="1:3" x14ac:dyDescent="0.25">
      <c r="A431" s="25">
        <v>11796</v>
      </c>
      <c r="B431" t="s">
        <v>736</v>
      </c>
      <c r="C431" t="s">
        <v>930</v>
      </c>
    </row>
    <row r="432" spans="1:3" x14ac:dyDescent="0.25">
      <c r="A432" s="25">
        <v>11977</v>
      </c>
      <c r="B432" t="s">
        <v>736</v>
      </c>
      <c r="C432" t="s">
        <v>931</v>
      </c>
    </row>
    <row r="433" spans="1:3" x14ac:dyDescent="0.25">
      <c r="A433" s="25">
        <v>11978</v>
      </c>
      <c r="B433" t="s">
        <v>736</v>
      </c>
      <c r="C433" t="s">
        <v>932</v>
      </c>
    </row>
    <row r="434" spans="1:3" x14ac:dyDescent="0.25">
      <c r="A434" s="25">
        <v>11978</v>
      </c>
      <c r="B434" t="s">
        <v>736</v>
      </c>
      <c r="C434" t="s">
        <v>933</v>
      </c>
    </row>
    <row r="435" spans="1:3" x14ac:dyDescent="0.25">
      <c r="A435" s="25">
        <v>11798</v>
      </c>
      <c r="B435" t="s">
        <v>736</v>
      </c>
      <c r="C435" t="s">
        <v>934</v>
      </c>
    </row>
    <row r="436" spans="1:3" x14ac:dyDescent="0.25">
      <c r="A436" s="25">
        <v>11792</v>
      </c>
      <c r="B436" t="s">
        <v>736</v>
      </c>
      <c r="C436" t="s">
        <v>935</v>
      </c>
    </row>
    <row r="437" spans="1:3" x14ac:dyDescent="0.25">
      <c r="A437" s="25">
        <v>11743</v>
      </c>
      <c r="B437" t="s">
        <v>736</v>
      </c>
      <c r="C437" t="s">
        <v>936</v>
      </c>
    </row>
    <row r="438" spans="1:3" x14ac:dyDescent="0.25">
      <c r="A438" s="25">
        <v>11798</v>
      </c>
      <c r="B438" t="s">
        <v>736</v>
      </c>
      <c r="C438" t="s">
        <v>937</v>
      </c>
    </row>
    <row r="439" spans="1:3" x14ac:dyDescent="0.25">
      <c r="A439" s="25">
        <v>11980</v>
      </c>
      <c r="B439" t="s">
        <v>736</v>
      </c>
      <c r="C439" t="s">
        <v>938</v>
      </c>
    </row>
  </sheetData>
  <hyperlinks>
    <hyperlink ref="C2" r:id="rId1" display="http://albertson.longisland.com/"/>
    <hyperlink ref="C6" r:id="rId2" display="http://atlanticbeach.longisland.com/"/>
    <hyperlink ref="C7" r:id="rId3" display="http://baldwin.longisland.com/"/>
    <hyperlink ref="C8" r:id="rId4" display="http://baldwin.longisland.com/"/>
    <hyperlink ref="C12" r:id="rId5" display="http://bayville.longisland.com/"/>
    <hyperlink ref="C13" r:id="rId6" display="http://belleroseterrace.longisland.com/"/>
    <hyperlink ref="C15" r:id="rId7" display="http://bellmore.longisland.com/"/>
    <hyperlink ref="C16" r:id="rId8" display="http://bethpage.longisland.com/"/>
    <hyperlink ref="C20" r:id="rId9" display="http://carleplace.longisland.com/"/>
    <hyperlink ref="C21" r:id="rId10" display="http://cedarhurst.longisland.com/"/>
    <hyperlink ref="C25" r:id="rId11" display="http://farmingdale.longisland.com/"/>
    <hyperlink ref="C30" r:id="rId12" display="http://eastmeadow.longisland.com/"/>
    <hyperlink ref="C36" r:id="rId13" display="http://farmingdale.longisland.com/"/>
    <hyperlink ref="C40" r:id="rId14" display="http://floralpark.longisland.com/"/>
    <hyperlink ref="C43" r:id="rId15" display="http://franklinsquare.longisland.com/"/>
    <hyperlink ref="C44" r:id="rId16" display="http://freeport.longisland.com/"/>
    <hyperlink ref="C45" r:id="rId17" display="http://gardencity.longisland.com/"/>
    <hyperlink ref="C50" r:id="rId18" display="http://gardencity.longisland.com/"/>
    <hyperlink ref="C51" r:id="rId19" display="http://gardencity.longisland.com/"/>
    <hyperlink ref="C52" r:id="rId20" display="http://glencove.longisland.com/"/>
    <hyperlink ref="C53" r:id="rId21" display="http://glenhead.longisland.com/"/>
    <hyperlink ref="C54" r:id="rId22" display="http://glenwoodlanding.longisland.com/"/>
    <hyperlink ref="C55" r:id="rId23" display="http://greatneck.longisland.com/"/>
    <hyperlink ref="C63" r:id="rId24" display="http://greatneck.longisland.com/"/>
    <hyperlink ref="C64" r:id="rId25" display="http://greenvale.longisland.com/"/>
    <hyperlink ref="C68" r:id="rId26" display="http://hempstead.longisland.com/"/>
    <hyperlink ref="C72" r:id="rId27" display="http://hewlett.longisland.com/"/>
    <hyperlink ref="C73" r:id="rId28" display="http://hewlett.longisland.com/"/>
    <hyperlink ref="C74" r:id="rId29" display="http://hewlett.longisland.com/"/>
    <hyperlink ref="C75" r:id="rId30" display="http://hewlett.longisland.com/"/>
    <hyperlink ref="C76" r:id="rId31" display="http://hewlett.longisland.com/"/>
    <hyperlink ref="C77" r:id="rId32" display="http://hicksville.longisland.com/"/>
    <hyperlink ref="C85" r:id="rId33" display="http://inwood.longisland.com/"/>
    <hyperlink ref="C86" r:id="rId34" display="http://islandpark.longisland.com/"/>
    <hyperlink ref="C88" r:id="rId35" display="http://jericho.longisland.com/"/>
    <hyperlink ref="C92" r:id="rId36" display="http://kingspoint.longisland.com/"/>
    <hyperlink ref="C102" r:id="rId37" display="http://lawrence.longisland.com/"/>
    <hyperlink ref="C103" r:id="rId38" display="http://levittown.longisland.com/"/>
    <hyperlink ref="C105" r:id="rId39" display="http://locustvalley.longisland.com/"/>
    <hyperlink ref="C107" r:id="rId40" display="http://longbeach.longisland.com/"/>
    <hyperlink ref="C108" r:id="rId41" display="http://lynbrook.longisland.com/"/>
    <hyperlink ref="C110" r:id="rId42" display="http://malverne.longisland.com/"/>
    <hyperlink ref="C111" r:id="rId43" display="http://manhasset.longisland.com/"/>
    <hyperlink ref="C114" r:id="rId44" display="http://massapequa.longisland.com/"/>
    <hyperlink ref="C115" r:id="rId45" display="http://massapequapark.longisland.com/"/>
    <hyperlink ref="C119" r:id="rId46" display="http://merrick.longisland.com/"/>
    <hyperlink ref="C120" r:id="rId47" display="http://millneck.longisland.com/"/>
    <hyperlink ref="C121" r:id="rId48" display="http://mineola.longisland.com/"/>
    <hyperlink ref="C130" r:id="rId49" display="http://newhydepark.longisland.com/"/>
    <hyperlink ref="C136" r:id="rId50" display="http://baldwin.longisland.com/"/>
    <hyperlink ref="C137" r:id="rId51" display="http://bellmore.longisland.com/"/>
    <hyperlink ref="C139" r:id="rId52" display="http://massapequa.longisland.com/"/>
    <hyperlink ref="C140" r:id="rId53" display="http://merrick.longisland.com/"/>
    <hyperlink ref="C141" r:id="rId54" display="http://northnewhydepark.longisland.com/"/>
    <hyperlink ref="C142" r:id="rId55" display="http://northvalleystream.longisland.com/"/>
    <hyperlink ref="C144" r:id="rId56" display="http://northwoodmere.longisland.com/"/>
    <hyperlink ref="C145" r:id="rId57" display="http://oceanside.longisland.com/"/>
    <hyperlink ref="C146" r:id="rId58" display="http://oldbethpage.longisland.com/"/>
    <hyperlink ref="C149" r:id="rId59" display="http://oldwestbury.longisland.com/"/>
    <hyperlink ref="C150" r:id="rId60" display="http://oysterbay.longisland.com/"/>
    <hyperlink ref="C151" r:id="rId61" display="http://oysterbay.longisland.com/"/>
    <hyperlink ref="C154" r:id="rId62" display="http://plainview.longisland.com/"/>
    <hyperlink ref="C156" r:id="rId63" display="http://pointlookout.longisland.com/"/>
    <hyperlink ref="C157" r:id="rId64" display="http://portwashington.longisland.com/"/>
    <hyperlink ref="C163" r:id="rId65" display="http://rockvillecentre.longisland.com/"/>
    <hyperlink ref="C167" r:id="rId66" display="http://roosevelt.longisland.com/"/>
    <hyperlink ref="C170" r:id="rId67" display="http://roslyn.longisland.com/"/>
    <hyperlink ref="C175" r:id="rId68" display="http://roslynheights.longisland.com/"/>
    <hyperlink ref="C180" r:id="rId69" display="http://seacliff.longisland.com/"/>
    <hyperlink ref="C181" r:id="rId70" display="http://seaford.longisland.com/"/>
    <hyperlink ref="C184" r:id="rId71" display="http://southhempstead.longisland.com/"/>
    <hyperlink ref="C188" r:id="rId72" display="http://syosset.longisland.com/"/>
    <hyperlink ref="C192" r:id="rId73" display="http://uniondale.longisland.com/"/>
    <hyperlink ref="C200" r:id="rId74" display="http://valleystream.longisland.com/"/>
    <hyperlink ref="C204" r:id="rId75" display="http://wantagh.longisland.com/"/>
    <hyperlink ref="C205" r:id="rId76" display="http://westhempstead.longisland.com/"/>
    <hyperlink ref="C206" r:id="rId77" display="http://westbury.longisland.com/"/>
    <hyperlink ref="C212" r:id="rId78" display="http://willistonpark.longisland.com/"/>
    <hyperlink ref="C213" r:id="rId79" display="http://woodbury.longisland.com/"/>
    <hyperlink ref="C214" r:id="rId80" display="http://woodmere.longisland.com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B3" sqref="B3:B179"/>
    </sheetView>
  </sheetViews>
  <sheetFormatPr defaultRowHeight="15" x14ac:dyDescent="0.25"/>
  <cols>
    <col min="1" max="1" width="15.42578125" bestFit="1" customWidth="1"/>
    <col min="4" max="4" width="14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  <row r="3" spans="1:4" x14ac:dyDescent="0.25">
      <c r="A3" t="s">
        <v>8</v>
      </c>
      <c r="B3">
        <v>6390</v>
      </c>
      <c r="C3" t="s">
        <v>9</v>
      </c>
      <c r="D3">
        <v>296</v>
      </c>
    </row>
    <row r="4" spans="1:4" x14ac:dyDescent="0.25">
      <c r="A4" t="s">
        <v>10</v>
      </c>
      <c r="B4">
        <v>11001</v>
      </c>
      <c r="C4" t="s">
        <v>11</v>
      </c>
      <c r="D4">
        <v>27156</v>
      </c>
    </row>
    <row r="5" spans="1:4" x14ac:dyDescent="0.25">
      <c r="A5" t="s">
        <v>12</v>
      </c>
      <c r="B5">
        <v>11003</v>
      </c>
      <c r="C5" t="s">
        <v>13</v>
      </c>
      <c r="D5">
        <v>44907</v>
      </c>
    </row>
    <row r="6" spans="1:4" x14ac:dyDescent="0.25">
      <c r="A6" t="s">
        <v>14</v>
      </c>
      <c r="B6">
        <v>11010</v>
      </c>
      <c r="C6" t="s">
        <v>15</v>
      </c>
      <c r="D6">
        <v>25054</v>
      </c>
    </row>
    <row r="7" spans="1:4" x14ac:dyDescent="0.25">
      <c r="A7" t="s">
        <v>16</v>
      </c>
      <c r="B7">
        <v>11020</v>
      </c>
      <c r="C7" t="s">
        <v>17</v>
      </c>
      <c r="D7">
        <v>6120</v>
      </c>
    </row>
    <row r="8" spans="1:4" x14ac:dyDescent="0.25">
      <c r="A8" t="s">
        <v>18</v>
      </c>
      <c r="B8">
        <v>11021</v>
      </c>
      <c r="C8" t="s">
        <v>19</v>
      </c>
      <c r="D8">
        <v>17478</v>
      </c>
    </row>
    <row r="9" spans="1:4" x14ac:dyDescent="0.25">
      <c r="A9" t="s">
        <v>20</v>
      </c>
      <c r="B9">
        <v>11023</v>
      </c>
      <c r="C9" t="s">
        <v>21</v>
      </c>
      <c r="D9">
        <v>9955</v>
      </c>
    </row>
    <row r="10" spans="1:4" x14ac:dyDescent="0.25">
      <c r="A10" t="s">
        <v>22</v>
      </c>
      <c r="B10">
        <v>11024</v>
      </c>
      <c r="C10" t="s">
        <v>23</v>
      </c>
      <c r="D10">
        <v>7789</v>
      </c>
    </row>
    <row r="11" spans="1:4" x14ac:dyDescent="0.25">
      <c r="A11" t="s">
        <v>24</v>
      </c>
      <c r="B11">
        <v>11030</v>
      </c>
      <c r="C11" t="s">
        <v>25</v>
      </c>
      <c r="D11">
        <v>17295</v>
      </c>
    </row>
    <row r="12" spans="1:4" x14ac:dyDescent="0.25">
      <c r="A12" t="s">
        <v>26</v>
      </c>
      <c r="B12">
        <v>11040</v>
      </c>
      <c r="C12" t="s">
        <v>27</v>
      </c>
      <c r="D12">
        <v>40799</v>
      </c>
    </row>
    <row r="13" spans="1:4" x14ac:dyDescent="0.25">
      <c r="A13" t="s">
        <v>28</v>
      </c>
      <c r="B13">
        <v>11042</v>
      </c>
      <c r="C13" t="s">
        <v>29</v>
      </c>
      <c r="D13">
        <v>542</v>
      </c>
    </row>
    <row r="14" spans="1:4" x14ac:dyDescent="0.25">
      <c r="A14" t="s">
        <v>30</v>
      </c>
      <c r="B14">
        <v>11050</v>
      </c>
      <c r="C14" t="s">
        <v>31</v>
      </c>
      <c r="D14">
        <v>30583</v>
      </c>
    </row>
    <row r="15" spans="1:4" x14ac:dyDescent="0.25">
      <c r="A15" t="s">
        <v>32</v>
      </c>
      <c r="B15">
        <v>11096</v>
      </c>
      <c r="C15" t="s">
        <v>33</v>
      </c>
      <c r="D15">
        <v>7884</v>
      </c>
    </row>
    <row r="16" spans="1:4" x14ac:dyDescent="0.25">
      <c r="A16" t="s">
        <v>34</v>
      </c>
      <c r="B16">
        <v>11501</v>
      </c>
      <c r="C16" t="s">
        <v>35</v>
      </c>
      <c r="D16">
        <v>19155</v>
      </c>
    </row>
    <row r="17" spans="1:4" x14ac:dyDescent="0.25">
      <c r="A17" t="s">
        <v>36</v>
      </c>
      <c r="B17">
        <v>11507</v>
      </c>
      <c r="C17" t="s">
        <v>37</v>
      </c>
      <c r="D17">
        <v>7224</v>
      </c>
    </row>
    <row r="18" spans="1:4" x14ac:dyDescent="0.25">
      <c r="A18" t="s">
        <v>38</v>
      </c>
      <c r="B18">
        <v>11509</v>
      </c>
      <c r="C18" t="s">
        <v>39</v>
      </c>
      <c r="D18">
        <v>2232</v>
      </c>
    </row>
    <row r="19" spans="1:4" x14ac:dyDescent="0.25">
      <c r="A19" t="s">
        <v>40</v>
      </c>
      <c r="B19">
        <v>11510</v>
      </c>
      <c r="C19" t="s">
        <v>41</v>
      </c>
      <c r="D19">
        <v>33430</v>
      </c>
    </row>
    <row r="20" spans="1:4" x14ac:dyDescent="0.25">
      <c r="A20" t="s">
        <v>42</v>
      </c>
      <c r="B20">
        <v>11514</v>
      </c>
      <c r="C20" t="s">
        <v>43</v>
      </c>
      <c r="D20">
        <v>5197</v>
      </c>
    </row>
    <row r="21" spans="1:4" x14ac:dyDescent="0.25">
      <c r="A21" t="s">
        <v>44</v>
      </c>
      <c r="B21">
        <v>11516</v>
      </c>
      <c r="C21" t="s">
        <v>45</v>
      </c>
      <c r="D21">
        <v>7513</v>
      </c>
    </row>
    <row r="22" spans="1:4" x14ac:dyDescent="0.25">
      <c r="A22" t="s">
        <v>46</v>
      </c>
      <c r="B22">
        <v>11518</v>
      </c>
      <c r="C22" t="s">
        <v>47</v>
      </c>
      <c r="D22">
        <v>10065</v>
      </c>
    </row>
    <row r="23" spans="1:4" x14ac:dyDescent="0.25">
      <c r="A23" t="s">
        <v>48</v>
      </c>
      <c r="B23">
        <v>11520</v>
      </c>
      <c r="C23" t="s">
        <v>49</v>
      </c>
      <c r="D23">
        <v>43632</v>
      </c>
    </row>
    <row r="24" spans="1:4" x14ac:dyDescent="0.25">
      <c r="A24" t="s">
        <v>50</v>
      </c>
      <c r="B24">
        <v>11530</v>
      </c>
      <c r="C24" t="s">
        <v>51</v>
      </c>
      <c r="D24">
        <v>28155</v>
      </c>
    </row>
    <row r="25" spans="1:4" x14ac:dyDescent="0.25">
      <c r="A25" t="s">
        <v>52</v>
      </c>
      <c r="B25">
        <v>11542</v>
      </c>
      <c r="C25" t="s">
        <v>53</v>
      </c>
      <c r="D25">
        <v>27691</v>
      </c>
    </row>
    <row r="26" spans="1:4" x14ac:dyDescent="0.25">
      <c r="A26" t="s">
        <v>54</v>
      </c>
      <c r="B26">
        <v>11545</v>
      </c>
      <c r="C26" t="s">
        <v>55</v>
      </c>
      <c r="D26">
        <v>12653</v>
      </c>
    </row>
    <row r="27" spans="1:4" x14ac:dyDescent="0.25">
      <c r="A27" t="s">
        <v>56</v>
      </c>
      <c r="B27">
        <v>11547</v>
      </c>
      <c r="C27" t="s">
        <v>57</v>
      </c>
      <c r="D27">
        <v>797</v>
      </c>
    </row>
    <row r="28" spans="1:4" x14ac:dyDescent="0.25">
      <c r="A28" t="s">
        <v>58</v>
      </c>
      <c r="B28">
        <v>11548</v>
      </c>
      <c r="C28" t="s">
        <v>59</v>
      </c>
      <c r="D28">
        <v>2328</v>
      </c>
    </row>
    <row r="29" spans="1:4" x14ac:dyDescent="0.25">
      <c r="A29" t="s">
        <v>60</v>
      </c>
      <c r="B29">
        <v>11549</v>
      </c>
      <c r="C29" t="s">
        <v>61</v>
      </c>
      <c r="D29">
        <v>2337</v>
      </c>
    </row>
    <row r="30" spans="1:4" x14ac:dyDescent="0.25">
      <c r="A30" t="s">
        <v>62</v>
      </c>
      <c r="B30">
        <v>11550</v>
      </c>
      <c r="C30" t="s">
        <v>63</v>
      </c>
      <c r="D30">
        <v>57224</v>
      </c>
    </row>
    <row r="31" spans="1:4" x14ac:dyDescent="0.25">
      <c r="A31" t="s">
        <v>64</v>
      </c>
      <c r="B31">
        <v>11552</v>
      </c>
      <c r="C31" t="s">
        <v>65</v>
      </c>
      <c r="D31">
        <v>22949</v>
      </c>
    </row>
    <row r="32" spans="1:4" x14ac:dyDescent="0.25">
      <c r="A32" t="s">
        <v>66</v>
      </c>
      <c r="B32">
        <v>11553</v>
      </c>
      <c r="C32" t="s">
        <v>67</v>
      </c>
      <c r="D32">
        <v>26506</v>
      </c>
    </row>
    <row r="33" spans="1:4" x14ac:dyDescent="0.25">
      <c r="A33" t="s">
        <v>68</v>
      </c>
      <c r="B33">
        <v>11554</v>
      </c>
      <c r="C33" t="s">
        <v>69</v>
      </c>
      <c r="D33">
        <v>37513</v>
      </c>
    </row>
    <row r="34" spans="1:4" x14ac:dyDescent="0.25">
      <c r="A34" t="s">
        <v>70</v>
      </c>
      <c r="B34">
        <v>11556</v>
      </c>
      <c r="C34" t="s">
        <v>71</v>
      </c>
      <c r="D34">
        <v>0</v>
      </c>
    </row>
    <row r="35" spans="1:4" x14ac:dyDescent="0.25">
      <c r="A35" t="s">
        <v>72</v>
      </c>
      <c r="B35">
        <v>11557</v>
      </c>
      <c r="C35" t="s">
        <v>73</v>
      </c>
      <c r="D35">
        <v>7364</v>
      </c>
    </row>
    <row r="36" spans="1:4" x14ac:dyDescent="0.25">
      <c r="A36" t="s">
        <v>74</v>
      </c>
      <c r="B36">
        <v>11558</v>
      </c>
      <c r="C36" t="s">
        <v>75</v>
      </c>
      <c r="D36">
        <v>8646</v>
      </c>
    </row>
    <row r="37" spans="1:4" x14ac:dyDescent="0.25">
      <c r="A37" t="s">
        <v>76</v>
      </c>
      <c r="B37">
        <v>11559</v>
      </c>
      <c r="C37" t="s">
        <v>77</v>
      </c>
      <c r="D37">
        <v>8402</v>
      </c>
    </row>
    <row r="38" spans="1:4" x14ac:dyDescent="0.25">
      <c r="A38" t="s">
        <v>78</v>
      </c>
      <c r="B38">
        <v>11560</v>
      </c>
      <c r="C38" t="s">
        <v>79</v>
      </c>
      <c r="D38">
        <v>6334</v>
      </c>
    </row>
    <row r="39" spans="1:4" x14ac:dyDescent="0.25">
      <c r="A39" t="s">
        <v>80</v>
      </c>
      <c r="B39">
        <v>11561</v>
      </c>
      <c r="C39" t="s">
        <v>81</v>
      </c>
      <c r="D39">
        <v>37599</v>
      </c>
    </row>
    <row r="40" spans="1:4" x14ac:dyDescent="0.25">
      <c r="A40" t="s">
        <v>82</v>
      </c>
      <c r="B40">
        <v>11563</v>
      </c>
      <c r="C40" t="s">
        <v>83</v>
      </c>
      <c r="D40">
        <v>22984</v>
      </c>
    </row>
    <row r="41" spans="1:4" x14ac:dyDescent="0.25">
      <c r="A41" t="s">
        <v>84</v>
      </c>
      <c r="B41">
        <v>11565</v>
      </c>
      <c r="C41" t="s">
        <v>85</v>
      </c>
      <c r="D41">
        <v>8820</v>
      </c>
    </row>
    <row r="42" spans="1:4" x14ac:dyDescent="0.25">
      <c r="A42" t="s">
        <v>86</v>
      </c>
      <c r="B42">
        <v>11566</v>
      </c>
      <c r="C42" t="s">
        <v>87</v>
      </c>
      <c r="D42">
        <v>33791</v>
      </c>
    </row>
    <row r="43" spans="1:4" x14ac:dyDescent="0.25">
      <c r="A43" t="s">
        <v>88</v>
      </c>
      <c r="B43">
        <v>11568</v>
      </c>
      <c r="C43" t="s">
        <v>89</v>
      </c>
      <c r="D43">
        <v>4240</v>
      </c>
    </row>
    <row r="44" spans="1:4" x14ac:dyDescent="0.25">
      <c r="A44" t="s">
        <v>90</v>
      </c>
      <c r="B44">
        <v>11569</v>
      </c>
      <c r="C44" t="s">
        <v>91</v>
      </c>
      <c r="D44">
        <v>1284</v>
      </c>
    </row>
    <row r="45" spans="1:4" x14ac:dyDescent="0.25">
      <c r="A45" t="s">
        <v>92</v>
      </c>
      <c r="B45">
        <v>11570</v>
      </c>
      <c r="C45" t="s">
        <v>93</v>
      </c>
      <c r="D45">
        <v>27896</v>
      </c>
    </row>
    <row r="46" spans="1:4" x14ac:dyDescent="0.25">
      <c r="A46" t="s">
        <v>94</v>
      </c>
      <c r="B46">
        <v>11572</v>
      </c>
      <c r="C46" t="s">
        <v>95</v>
      </c>
      <c r="D46">
        <v>28901</v>
      </c>
    </row>
    <row r="47" spans="1:4" x14ac:dyDescent="0.25">
      <c r="A47" t="s">
        <v>96</v>
      </c>
      <c r="B47">
        <v>11575</v>
      </c>
      <c r="C47" t="s">
        <v>97</v>
      </c>
      <c r="D47">
        <v>16674</v>
      </c>
    </row>
    <row r="48" spans="1:4" x14ac:dyDescent="0.25">
      <c r="A48" t="s">
        <v>98</v>
      </c>
      <c r="B48">
        <v>11576</v>
      </c>
      <c r="C48" t="s">
        <v>99</v>
      </c>
      <c r="D48">
        <v>12325</v>
      </c>
    </row>
    <row r="49" spans="1:4" x14ac:dyDescent="0.25">
      <c r="A49" t="s">
        <v>100</v>
      </c>
      <c r="B49">
        <v>11577</v>
      </c>
      <c r="C49" t="s">
        <v>101</v>
      </c>
      <c r="D49">
        <v>12788</v>
      </c>
    </row>
    <row r="50" spans="1:4" x14ac:dyDescent="0.25">
      <c r="A50" t="s">
        <v>102</v>
      </c>
      <c r="B50">
        <v>11579</v>
      </c>
      <c r="C50" t="s">
        <v>103</v>
      </c>
      <c r="D50">
        <v>5336</v>
      </c>
    </row>
    <row r="51" spans="1:4" x14ac:dyDescent="0.25">
      <c r="A51" t="s">
        <v>104</v>
      </c>
      <c r="B51">
        <v>11580</v>
      </c>
      <c r="C51" t="s">
        <v>105</v>
      </c>
      <c r="D51">
        <v>41525</v>
      </c>
    </row>
    <row r="52" spans="1:4" x14ac:dyDescent="0.25">
      <c r="A52" t="s">
        <v>106</v>
      </c>
      <c r="B52">
        <v>11581</v>
      </c>
      <c r="C52" t="s">
        <v>107</v>
      </c>
      <c r="D52">
        <v>20956</v>
      </c>
    </row>
    <row r="53" spans="1:4" x14ac:dyDescent="0.25">
      <c r="A53" t="s">
        <v>108</v>
      </c>
      <c r="B53">
        <v>11590</v>
      </c>
      <c r="C53" t="s">
        <v>109</v>
      </c>
      <c r="D53">
        <v>45972</v>
      </c>
    </row>
    <row r="54" spans="1:4" x14ac:dyDescent="0.25">
      <c r="A54" t="s">
        <v>110</v>
      </c>
      <c r="B54">
        <v>11596</v>
      </c>
      <c r="C54" t="s">
        <v>111</v>
      </c>
      <c r="D54">
        <v>10638</v>
      </c>
    </row>
    <row r="55" spans="1:4" x14ac:dyDescent="0.25">
      <c r="A55" t="s">
        <v>112</v>
      </c>
      <c r="B55">
        <v>11598</v>
      </c>
      <c r="C55" t="s">
        <v>113</v>
      </c>
      <c r="D55">
        <v>12927</v>
      </c>
    </row>
    <row r="56" spans="1:4" x14ac:dyDescent="0.25">
      <c r="A56" t="s">
        <v>114</v>
      </c>
      <c r="B56">
        <v>11701</v>
      </c>
      <c r="C56" t="s">
        <v>115</v>
      </c>
      <c r="D56">
        <v>27423</v>
      </c>
    </row>
    <row r="57" spans="1:4" x14ac:dyDescent="0.25">
      <c r="A57" t="s">
        <v>116</v>
      </c>
      <c r="B57">
        <v>11702</v>
      </c>
      <c r="C57" t="s">
        <v>117</v>
      </c>
      <c r="D57">
        <v>14512</v>
      </c>
    </row>
    <row r="58" spans="1:4" x14ac:dyDescent="0.25">
      <c r="A58" t="s">
        <v>118</v>
      </c>
      <c r="B58">
        <v>11703</v>
      </c>
      <c r="C58" t="s">
        <v>119</v>
      </c>
      <c r="D58">
        <v>16249</v>
      </c>
    </row>
    <row r="59" spans="1:4" x14ac:dyDescent="0.25">
      <c r="A59" t="s">
        <v>120</v>
      </c>
      <c r="B59">
        <v>11704</v>
      </c>
      <c r="C59" t="s">
        <v>121</v>
      </c>
      <c r="D59">
        <v>40685</v>
      </c>
    </row>
    <row r="60" spans="1:4" x14ac:dyDescent="0.25">
      <c r="A60" t="s">
        <v>122</v>
      </c>
      <c r="B60">
        <v>11705</v>
      </c>
      <c r="C60" t="s">
        <v>123</v>
      </c>
      <c r="D60">
        <v>7571</v>
      </c>
    </row>
    <row r="61" spans="1:4" x14ac:dyDescent="0.25">
      <c r="A61" t="s">
        <v>124</v>
      </c>
      <c r="B61">
        <v>11706</v>
      </c>
      <c r="C61" t="s">
        <v>125</v>
      </c>
      <c r="D61">
        <v>65865</v>
      </c>
    </row>
    <row r="62" spans="1:4" x14ac:dyDescent="0.25">
      <c r="A62" t="s">
        <v>126</v>
      </c>
      <c r="B62">
        <v>11709</v>
      </c>
      <c r="C62" t="s">
        <v>127</v>
      </c>
      <c r="D62">
        <v>6724</v>
      </c>
    </row>
    <row r="63" spans="1:4" x14ac:dyDescent="0.25">
      <c r="A63" t="s">
        <v>128</v>
      </c>
      <c r="B63">
        <v>11710</v>
      </c>
      <c r="C63" t="s">
        <v>129</v>
      </c>
      <c r="D63">
        <v>35151</v>
      </c>
    </row>
    <row r="64" spans="1:4" x14ac:dyDescent="0.25">
      <c r="A64" t="s">
        <v>130</v>
      </c>
      <c r="B64">
        <v>11713</v>
      </c>
      <c r="C64" t="s">
        <v>131</v>
      </c>
      <c r="D64">
        <v>9530</v>
      </c>
    </row>
    <row r="65" spans="1:4" x14ac:dyDescent="0.25">
      <c r="A65" t="s">
        <v>132</v>
      </c>
      <c r="B65">
        <v>11714</v>
      </c>
      <c r="C65" t="s">
        <v>133</v>
      </c>
      <c r="D65">
        <v>23313</v>
      </c>
    </row>
    <row r="66" spans="1:4" x14ac:dyDescent="0.25">
      <c r="A66" t="s">
        <v>134</v>
      </c>
      <c r="B66">
        <v>11715</v>
      </c>
      <c r="C66" t="s">
        <v>135</v>
      </c>
      <c r="D66">
        <v>4335</v>
      </c>
    </row>
    <row r="67" spans="1:4" x14ac:dyDescent="0.25">
      <c r="A67" t="s">
        <v>136</v>
      </c>
      <c r="B67">
        <v>11716</v>
      </c>
      <c r="C67" t="s">
        <v>137</v>
      </c>
      <c r="D67">
        <v>11134</v>
      </c>
    </row>
    <row r="68" spans="1:4" x14ac:dyDescent="0.25">
      <c r="A68" t="s">
        <v>138</v>
      </c>
      <c r="B68">
        <v>11717</v>
      </c>
      <c r="C68" t="s">
        <v>139</v>
      </c>
      <c r="D68">
        <v>59449</v>
      </c>
    </row>
    <row r="69" spans="1:4" x14ac:dyDescent="0.25">
      <c r="A69" t="s">
        <v>140</v>
      </c>
      <c r="B69">
        <v>11718</v>
      </c>
      <c r="C69" t="s">
        <v>141</v>
      </c>
      <c r="D69">
        <v>3117</v>
      </c>
    </row>
    <row r="70" spans="1:4" x14ac:dyDescent="0.25">
      <c r="A70" t="s">
        <v>142</v>
      </c>
      <c r="B70">
        <v>11719</v>
      </c>
      <c r="C70" t="s">
        <v>143</v>
      </c>
      <c r="D70">
        <v>3372</v>
      </c>
    </row>
    <row r="71" spans="1:4" x14ac:dyDescent="0.25">
      <c r="A71" t="s">
        <v>144</v>
      </c>
      <c r="B71">
        <v>11720</v>
      </c>
      <c r="C71" t="s">
        <v>145</v>
      </c>
      <c r="D71">
        <v>29374</v>
      </c>
    </row>
    <row r="72" spans="1:4" x14ac:dyDescent="0.25">
      <c r="A72" t="s">
        <v>146</v>
      </c>
      <c r="B72">
        <v>11721</v>
      </c>
      <c r="C72" t="s">
        <v>147</v>
      </c>
      <c r="D72">
        <v>6482</v>
      </c>
    </row>
    <row r="73" spans="1:4" x14ac:dyDescent="0.25">
      <c r="A73" t="s">
        <v>148</v>
      </c>
      <c r="B73">
        <v>11722</v>
      </c>
      <c r="C73" t="s">
        <v>149</v>
      </c>
      <c r="D73">
        <v>37181</v>
      </c>
    </row>
    <row r="74" spans="1:4" x14ac:dyDescent="0.25">
      <c r="A74" t="s">
        <v>150</v>
      </c>
      <c r="B74">
        <v>11724</v>
      </c>
      <c r="C74" t="s">
        <v>151</v>
      </c>
      <c r="D74">
        <v>2853</v>
      </c>
    </row>
    <row r="75" spans="1:4" x14ac:dyDescent="0.25">
      <c r="A75" t="s">
        <v>152</v>
      </c>
      <c r="B75">
        <v>11725</v>
      </c>
      <c r="C75" t="s">
        <v>153</v>
      </c>
      <c r="D75">
        <v>28646</v>
      </c>
    </row>
    <row r="76" spans="1:4" x14ac:dyDescent="0.25">
      <c r="A76" t="s">
        <v>154</v>
      </c>
      <c r="B76">
        <v>11726</v>
      </c>
      <c r="C76" t="s">
        <v>155</v>
      </c>
      <c r="D76">
        <v>21102</v>
      </c>
    </row>
    <row r="77" spans="1:4" x14ac:dyDescent="0.25">
      <c r="A77" t="s">
        <v>156</v>
      </c>
      <c r="B77">
        <v>11727</v>
      </c>
      <c r="C77" t="s">
        <v>157</v>
      </c>
      <c r="D77">
        <v>29987</v>
      </c>
    </row>
    <row r="78" spans="1:4" x14ac:dyDescent="0.25">
      <c r="A78" t="s">
        <v>158</v>
      </c>
      <c r="B78">
        <v>11729</v>
      </c>
      <c r="C78" t="s">
        <v>159</v>
      </c>
      <c r="D78">
        <v>27409</v>
      </c>
    </row>
    <row r="79" spans="1:4" x14ac:dyDescent="0.25">
      <c r="A79" t="s">
        <v>160</v>
      </c>
      <c r="B79">
        <v>11730</v>
      </c>
      <c r="C79" t="s">
        <v>161</v>
      </c>
      <c r="D79">
        <v>14204</v>
      </c>
    </row>
    <row r="80" spans="1:4" x14ac:dyDescent="0.25">
      <c r="A80" t="s">
        <v>162</v>
      </c>
      <c r="B80">
        <v>11731</v>
      </c>
      <c r="C80" t="s">
        <v>163</v>
      </c>
      <c r="D80">
        <v>28969</v>
      </c>
    </row>
    <row r="81" spans="1:4" x14ac:dyDescent="0.25">
      <c r="A81" t="s">
        <v>164</v>
      </c>
      <c r="B81">
        <v>11732</v>
      </c>
      <c r="C81" t="s">
        <v>165</v>
      </c>
      <c r="D81">
        <v>3671</v>
      </c>
    </row>
    <row r="82" spans="1:4" x14ac:dyDescent="0.25">
      <c r="A82" t="s">
        <v>166</v>
      </c>
      <c r="B82">
        <v>11733</v>
      </c>
      <c r="C82" t="s">
        <v>167</v>
      </c>
      <c r="D82">
        <v>17065</v>
      </c>
    </row>
    <row r="83" spans="1:4" x14ac:dyDescent="0.25">
      <c r="A83" t="s">
        <v>168</v>
      </c>
      <c r="B83">
        <v>11735</v>
      </c>
      <c r="C83" t="s">
        <v>169</v>
      </c>
      <c r="D83">
        <v>32499</v>
      </c>
    </row>
    <row r="84" spans="1:4" x14ac:dyDescent="0.25">
      <c r="A84" t="s">
        <v>170</v>
      </c>
      <c r="B84">
        <v>11738</v>
      </c>
      <c r="C84" t="s">
        <v>171</v>
      </c>
      <c r="D84">
        <v>17643</v>
      </c>
    </row>
    <row r="85" spans="1:4" x14ac:dyDescent="0.25">
      <c r="A85" t="s">
        <v>172</v>
      </c>
      <c r="B85">
        <v>11739</v>
      </c>
      <c r="C85" t="s">
        <v>173</v>
      </c>
      <c r="D85">
        <v>1421</v>
      </c>
    </row>
    <row r="86" spans="1:4" x14ac:dyDescent="0.25">
      <c r="A86" t="s">
        <v>174</v>
      </c>
      <c r="B86">
        <v>11740</v>
      </c>
      <c r="C86" t="s">
        <v>175</v>
      </c>
      <c r="D86">
        <v>9507</v>
      </c>
    </row>
    <row r="87" spans="1:4" x14ac:dyDescent="0.25">
      <c r="A87" t="s">
        <v>176</v>
      </c>
      <c r="B87">
        <v>11741</v>
      </c>
      <c r="C87" t="s">
        <v>177</v>
      </c>
      <c r="D87">
        <v>28651</v>
      </c>
    </row>
    <row r="88" spans="1:4" x14ac:dyDescent="0.25">
      <c r="A88" t="s">
        <v>178</v>
      </c>
      <c r="B88">
        <v>11742</v>
      </c>
      <c r="C88" t="s">
        <v>179</v>
      </c>
      <c r="D88">
        <v>13229</v>
      </c>
    </row>
    <row r="89" spans="1:4" x14ac:dyDescent="0.25">
      <c r="A89" t="s">
        <v>180</v>
      </c>
      <c r="B89">
        <v>11743</v>
      </c>
      <c r="C89" t="s">
        <v>181</v>
      </c>
      <c r="D89">
        <v>43533</v>
      </c>
    </row>
    <row r="90" spans="1:4" x14ac:dyDescent="0.25">
      <c r="A90" t="s">
        <v>182</v>
      </c>
      <c r="B90">
        <v>11746</v>
      </c>
      <c r="C90" t="s">
        <v>183</v>
      </c>
      <c r="D90">
        <v>68580</v>
      </c>
    </row>
    <row r="91" spans="1:4" x14ac:dyDescent="0.25">
      <c r="A91" t="s">
        <v>184</v>
      </c>
      <c r="B91">
        <v>11747</v>
      </c>
      <c r="C91" t="s">
        <v>185</v>
      </c>
      <c r="D91">
        <v>19793</v>
      </c>
    </row>
    <row r="92" spans="1:4" x14ac:dyDescent="0.25">
      <c r="A92" t="s">
        <v>186</v>
      </c>
      <c r="B92">
        <v>11749</v>
      </c>
      <c r="C92" t="s">
        <v>187</v>
      </c>
      <c r="D92">
        <v>3346</v>
      </c>
    </row>
    <row r="93" spans="1:4" x14ac:dyDescent="0.25">
      <c r="A93" t="s">
        <v>188</v>
      </c>
      <c r="B93">
        <v>11751</v>
      </c>
      <c r="C93" t="s">
        <v>189</v>
      </c>
      <c r="D93">
        <v>14679</v>
      </c>
    </row>
    <row r="94" spans="1:4" x14ac:dyDescent="0.25">
      <c r="A94" t="s">
        <v>190</v>
      </c>
      <c r="B94">
        <v>11752</v>
      </c>
      <c r="C94" t="s">
        <v>191</v>
      </c>
      <c r="D94">
        <v>9351</v>
      </c>
    </row>
    <row r="95" spans="1:4" x14ac:dyDescent="0.25">
      <c r="A95" t="s">
        <v>192</v>
      </c>
      <c r="B95">
        <v>11753</v>
      </c>
      <c r="C95" t="s">
        <v>193</v>
      </c>
      <c r="D95">
        <v>11657</v>
      </c>
    </row>
    <row r="96" spans="1:4" x14ac:dyDescent="0.25">
      <c r="A96" t="s">
        <v>194</v>
      </c>
      <c r="B96">
        <v>11754</v>
      </c>
      <c r="C96" t="s">
        <v>195</v>
      </c>
      <c r="D96">
        <v>19201</v>
      </c>
    </row>
    <row r="97" spans="1:4" x14ac:dyDescent="0.25">
      <c r="A97" t="s">
        <v>196</v>
      </c>
      <c r="B97">
        <v>11755</v>
      </c>
      <c r="C97" t="s">
        <v>197</v>
      </c>
      <c r="D97">
        <v>12329</v>
      </c>
    </row>
    <row r="98" spans="1:4" x14ac:dyDescent="0.25">
      <c r="A98" t="s">
        <v>198</v>
      </c>
      <c r="B98">
        <v>11756</v>
      </c>
      <c r="C98" t="s">
        <v>199</v>
      </c>
      <c r="D98">
        <v>42321</v>
      </c>
    </row>
    <row r="99" spans="1:4" x14ac:dyDescent="0.25">
      <c r="A99" t="s">
        <v>200</v>
      </c>
      <c r="B99">
        <v>11757</v>
      </c>
      <c r="C99" t="s">
        <v>201</v>
      </c>
      <c r="D99">
        <v>44923</v>
      </c>
    </row>
    <row r="100" spans="1:4" x14ac:dyDescent="0.25">
      <c r="A100" t="s">
        <v>202</v>
      </c>
      <c r="B100">
        <v>11758</v>
      </c>
      <c r="C100" t="s">
        <v>203</v>
      </c>
      <c r="D100">
        <v>55900</v>
      </c>
    </row>
    <row r="101" spans="1:4" x14ac:dyDescent="0.25">
      <c r="A101" t="s">
        <v>204</v>
      </c>
      <c r="B101">
        <v>11762</v>
      </c>
      <c r="C101" t="s">
        <v>205</v>
      </c>
      <c r="D101">
        <v>23053</v>
      </c>
    </row>
    <row r="102" spans="1:4" x14ac:dyDescent="0.25">
      <c r="A102" t="s">
        <v>206</v>
      </c>
      <c r="B102">
        <v>11763</v>
      </c>
      <c r="C102" t="s">
        <v>207</v>
      </c>
      <c r="D102">
        <v>29217</v>
      </c>
    </row>
    <row r="103" spans="1:4" x14ac:dyDescent="0.25">
      <c r="A103" t="s">
        <v>208</v>
      </c>
      <c r="B103">
        <v>11764</v>
      </c>
      <c r="C103" t="s">
        <v>209</v>
      </c>
      <c r="D103">
        <v>12969</v>
      </c>
    </row>
    <row r="104" spans="1:4" x14ac:dyDescent="0.25">
      <c r="A104" t="s">
        <v>210</v>
      </c>
      <c r="B104">
        <v>11765</v>
      </c>
      <c r="C104" t="s">
        <v>211</v>
      </c>
      <c r="D104">
        <v>745</v>
      </c>
    </row>
    <row r="105" spans="1:4" x14ac:dyDescent="0.25">
      <c r="A105" t="s">
        <v>212</v>
      </c>
      <c r="B105">
        <v>11766</v>
      </c>
      <c r="C105" t="s">
        <v>213</v>
      </c>
      <c r="D105">
        <v>12718</v>
      </c>
    </row>
    <row r="106" spans="1:4" x14ac:dyDescent="0.25">
      <c r="A106" t="s">
        <v>214</v>
      </c>
      <c r="B106">
        <v>11767</v>
      </c>
      <c r="C106" t="s">
        <v>215</v>
      </c>
      <c r="D106">
        <v>15259</v>
      </c>
    </row>
    <row r="107" spans="1:4" x14ac:dyDescent="0.25">
      <c r="A107" t="s">
        <v>216</v>
      </c>
      <c r="B107">
        <v>11768</v>
      </c>
      <c r="C107" t="s">
        <v>217</v>
      </c>
      <c r="D107">
        <v>21687</v>
      </c>
    </row>
    <row r="108" spans="1:4" x14ac:dyDescent="0.25">
      <c r="A108" t="s">
        <v>218</v>
      </c>
      <c r="B108">
        <v>11769</v>
      </c>
      <c r="C108" t="s">
        <v>219</v>
      </c>
      <c r="D108">
        <v>8716</v>
      </c>
    </row>
    <row r="109" spans="1:4" x14ac:dyDescent="0.25">
      <c r="A109" t="s">
        <v>220</v>
      </c>
      <c r="B109">
        <v>11770</v>
      </c>
      <c r="C109" t="s">
        <v>221</v>
      </c>
      <c r="D109">
        <v>102</v>
      </c>
    </row>
    <row r="110" spans="1:4" x14ac:dyDescent="0.25">
      <c r="A110" t="s">
        <v>222</v>
      </c>
      <c r="B110">
        <v>11771</v>
      </c>
      <c r="C110" t="s">
        <v>223</v>
      </c>
      <c r="D110">
        <v>9344</v>
      </c>
    </row>
    <row r="111" spans="1:4" x14ac:dyDescent="0.25">
      <c r="A111" t="s">
        <v>224</v>
      </c>
      <c r="B111">
        <v>11772</v>
      </c>
      <c r="C111" t="s">
        <v>225</v>
      </c>
      <c r="D111">
        <v>45262</v>
      </c>
    </row>
    <row r="112" spans="1:4" x14ac:dyDescent="0.25">
      <c r="A112" t="s">
        <v>226</v>
      </c>
      <c r="B112">
        <v>11776</v>
      </c>
      <c r="C112" t="s">
        <v>227</v>
      </c>
      <c r="D112">
        <v>25675</v>
      </c>
    </row>
    <row r="113" spans="1:4" x14ac:dyDescent="0.25">
      <c r="A113" t="s">
        <v>228</v>
      </c>
      <c r="B113">
        <v>11777</v>
      </c>
      <c r="C113" t="s">
        <v>229</v>
      </c>
      <c r="D113">
        <v>9448</v>
      </c>
    </row>
    <row r="114" spans="1:4" x14ac:dyDescent="0.25">
      <c r="A114" t="s">
        <v>230</v>
      </c>
      <c r="B114">
        <v>11778</v>
      </c>
      <c r="C114" t="s">
        <v>231</v>
      </c>
      <c r="D114">
        <v>12747</v>
      </c>
    </row>
    <row r="115" spans="1:4" x14ac:dyDescent="0.25">
      <c r="A115" t="s">
        <v>232</v>
      </c>
      <c r="B115">
        <v>11779</v>
      </c>
      <c r="C115" t="s">
        <v>233</v>
      </c>
      <c r="D115">
        <v>38733</v>
      </c>
    </row>
    <row r="116" spans="1:4" x14ac:dyDescent="0.25">
      <c r="A116" t="s">
        <v>234</v>
      </c>
      <c r="B116">
        <v>11780</v>
      </c>
      <c r="C116" t="s">
        <v>235</v>
      </c>
      <c r="D116">
        <v>15099</v>
      </c>
    </row>
    <row r="117" spans="1:4" x14ac:dyDescent="0.25">
      <c r="A117" t="s">
        <v>236</v>
      </c>
      <c r="B117">
        <v>11782</v>
      </c>
      <c r="C117" t="s">
        <v>237</v>
      </c>
      <c r="D117">
        <v>15045</v>
      </c>
    </row>
    <row r="118" spans="1:4" x14ac:dyDescent="0.25">
      <c r="A118" t="s">
        <v>238</v>
      </c>
      <c r="B118">
        <v>11783</v>
      </c>
      <c r="C118" t="s">
        <v>239</v>
      </c>
      <c r="D118">
        <v>21170</v>
      </c>
    </row>
    <row r="119" spans="1:4" x14ac:dyDescent="0.25">
      <c r="A119" t="s">
        <v>240</v>
      </c>
      <c r="B119">
        <v>11784</v>
      </c>
      <c r="C119" t="s">
        <v>241</v>
      </c>
      <c r="D119">
        <v>26312</v>
      </c>
    </row>
    <row r="120" spans="1:4" x14ac:dyDescent="0.25">
      <c r="A120" t="s">
        <v>242</v>
      </c>
      <c r="B120">
        <v>11786</v>
      </c>
      <c r="C120" t="s">
        <v>243</v>
      </c>
      <c r="D120">
        <v>6550</v>
      </c>
    </row>
    <row r="121" spans="1:4" x14ac:dyDescent="0.25">
      <c r="A121" t="s">
        <v>244</v>
      </c>
      <c r="B121">
        <v>11787</v>
      </c>
      <c r="C121" t="s">
        <v>245</v>
      </c>
      <c r="D121">
        <v>36357</v>
      </c>
    </row>
    <row r="122" spans="1:4" x14ac:dyDescent="0.25">
      <c r="A122" t="s">
        <v>246</v>
      </c>
      <c r="B122">
        <v>11788</v>
      </c>
      <c r="C122" t="s">
        <v>247</v>
      </c>
      <c r="D122">
        <v>16167</v>
      </c>
    </row>
    <row r="123" spans="1:4" x14ac:dyDescent="0.25">
      <c r="A123" t="s">
        <v>248</v>
      </c>
      <c r="B123">
        <v>11789</v>
      </c>
      <c r="C123" t="s">
        <v>249</v>
      </c>
      <c r="D123">
        <v>7659</v>
      </c>
    </row>
    <row r="124" spans="1:4" x14ac:dyDescent="0.25">
      <c r="A124" t="s">
        <v>250</v>
      </c>
      <c r="B124">
        <v>11790</v>
      </c>
      <c r="C124" t="s">
        <v>251</v>
      </c>
      <c r="D124">
        <v>18627</v>
      </c>
    </row>
    <row r="125" spans="1:4" x14ac:dyDescent="0.25">
      <c r="A125" t="s">
        <v>252</v>
      </c>
      <c r="B125">
        <v>11791</v>
      </c>
      <c r="C125" t="s">
        <v>253</v>
      </c>
      <c r="D125">
        <v>25213</v>
      </c>
    </row>
    <row r="126" spans="1:4" x14ac:dyDescent="0.25">
      <c r="A126" t="s">
        <v>254</v>
      </c>
      <c r="B126">
        <v>11792</v>
      </c>
      <c r="C126" t="s">
        <v>255</v>
      </c>
      <c r="D126">
        <v>8941</v>
      </c>
    </row>
    <row r="127" spans="1:4" x14ac:dyDescent="0.25">
      <c r="A127" t="s">
        <v>256</v>
      </c>
      <c r="B127">
        <v>11793</v>
      </c>
      <c r="C127" t="s">
        <v>257</v>
      </c>
      <c r="D127">
        <v>32710</v>
      </c>
    </row>
    <row r="128" spans="1:4" x14ac:dyDescent="0.25">
      <c r="A128" t="s">
        <v>258</v>
      </c>
      <c r="B128">
        <v>11794</v>
      </c>
      <c r="C128" t="s">
        <v>259</v>
      </c>
      <c r="D128">
        <v>3317</v>
      </c>
    </row>
    <row r="129" spans="1:4" x14ac:dyDescent="0.25">
      <c r="A129" t="s">
        <v>260</v>
      </c>
      <c r="B129">
        <v>11795</v>
      </c>
      <c r="C129" t="s">
        <v>261</v>
      </c>
      <c r="D129">
        <v>25536</v>
      </c>
    </row>
    <row r="130" spans="1:4" x14ac:dyDescent="0.25">
      <c r="A130" t="s">
        <v>262</v>
      </c>
      <c r="B130">
        <v>11796</v>
      </c>
      <c r="C130" t="s">
        <v>263</v>
      </c>
      <c r="D130">
        <v>4012</v>
      </c>
    </row>
    <row r="131" spans="1:4" x14ac:dyDescent="0.25">
      <c r="A131" t="s">
        <v>264</v>
      </c>
      <c r="B131">
        <v>11797</v>
      </c>
      <c r="C131" t="s">
        <v>265</v>
      </c>
      <c r="D131">
        <v>8645</v>
      </c>
    </row>
    <row r="132" spans="1:4" x14ac:dyDescent="0.25">
      <c r="A132" t="s">
        <v>266</v>
      </c>
      <c r="B132">
        <v>11798</v>
      </c>
      <c r="C132" t="s">
        <v>267</v>
      </c>
      <c r="D132">
        <v>15362</v>
      </c>
    </row>
    <row r="133" spans="1:4" x14ac:dyDescent="0.25">
      <c r="A133" t="s">
        <v>268</v>
      </c>
      <c r="B133">
        <v>11801</v>
      </c>
      <c r="C133" t="s">
        <v>269</v>
      </c>
      <c r="D133">
        <v>39805</v>
      </c>
    </row>
    <row r="134" spans="1:4" x14ac:dyDescent="0.25">
      <c r="A134" t="s">
        <v>270</v>
      </c>
      <c r="B134">
        <v>11803</v>
      </c>
      <c r="C134" t="s">
        <v>271</v>
      </c>
      <c r="D134">
        <v>28445</v>
      </c>
    </row>
    <row r="135" spans="1:4" x14ac:dyDescent="0.25">
      <c r="A135" t="s">
        <v>272</v>
      </c>
      <c r="B135">
        <v>11804</v>
      </c>
      <c r="C135" t="s">
        <v>273</v>
      </c>
      <c r="D135">
        <v>5000</v>
      </c>
    </row>
    <row r="136" spans="1:4" x14ac:dyDescent="0.25">
      <c r="A136" t="s">
        <v>274</v>
      </c>
      <c r="B136">
        <v>11901</v>
      </c>
      <c r="C136" t="s">
        <v>275</v>
      </c>
      <c r="D136">
        <v>30631</v>
      </c>
    </row>
    <row r="137" spans="1:4" x14ac:dyDescent="0.25">
      <c r="A137" t="s">
        <v>276</v>
      </c>
      <c r="B137">
        <v>11930</v>
      </c>
      <c r="C137" t="s">
        <v>277</v>
      </c>
      <c r="D137">
        <v>1565</v>
      </c>
    </row>
    <row r="138" spans="1:4" x14ac:dyDescent="0.25">
      <c r="A138" t="s">
        <v>278</v>
      </c>
      <c r="B138">
        <v>11931</v>
      </c>
      <c r="C138" t="s">
        <v>279</v>
      </c>
      <c r="D138">
        <v>36</v>
      </c>
    </row>
    <row r="139" spans="1:4" x14ac:dyDescent="0.25">
      <c r="A139" t="s">
        <v>280</v>
      </c>
      <c r="B139">
        <v>11932</v>
      </c>
      <c r="C139" t="s">
        <v>281</v>
      </c>
      <c r="D139">
        <v>1008</v>
      </c>
    </row>
    <row r="140" spans="1:4" x14ac:dyDescent="0.25">
      <c r="A140" t="s">
        <v>282</v>
      </c>
      <c r="B140">
        <v>11933</v>
      </c>
      <c r="C140" t="s">
        <v>283</v>
      </c>
      <c r="D140">
        <v>6358</v>
      </c>
    </row>
    <row r="141" spans="1:4" x14ac:dyDescent="0.25">
      <c r="A141" t="s">
        <v>284</v>
      </c>
      <c r="B141">
        <v>11934</v>
      </c>
      <c r="C141" t="s">
        <v>285</v>
      </c>
      <c r="D141">
        <v>7929</v>
      </c>
    </row>
    <row r="142" spans="1:4" x14ac:dyDescent="0.25">
      <c r="A142" t="s">
        <v>286</v>
      </c>
      <c r="B142">
        <v>11935</v>
      </c>
      <c r="C142" t="s">
        <v>287</v>
      </c>
      <c r="D142">
        <v>3263</v>
      </c>
    </row>
    <row r="143" spans="1:4" x14ac:dyDescent="0.25">
      <c r="A143" t="s">
        <v>288</v>
      </c>
      <c r="B143">
        <v>11937</v>
      </c>
      <c r="C143" t="s">
        <v>289</v>
      </c>
      <c r="D143">
        <v>15446</v>
      </c>
    </row>
    <row r="144" spans="1:4" x14ac:dyDescent="0.25">
      <c r="A144" t="s">
        <v>290</v>
      </c>
      <c r="B144">
        <v>11939</v>
      </c>
      <c r="C144" t="s">
        <v>291</v>
      </c>
      <c r="D144">
        <v>932</v>
      </c>
    </row>
    <row r="145" spans="1:4" x14ac:dyDescent="0.25">
      <c r="A145" t="s">
        <v>292</v>
      </c>
      <c r="B145">
        <v>11940</v>
      </c>
      <c r="C145" t="s">
        <v>293</v>
      </c>
      <c r="D145">
        <v>4982</v>
      </c>
    </row>
    <row r="146" spans="1:4" x14ac:dyDescent="0.25">
      <c r="A146" t="s">
        <v>294</v>
      </c>
      <c r="B146">
        <v>11941</v>
      </c>
      <c r="C146" t="s">
        <v>295</v>
      </c>
      <c r="D146">
        <v>1929</v>
      </c>
    </row>
    <row r="147" spans="1:4" x14ac:dyDescent="0.25">
      <c r="A147" t="s">
        <v>296</v>
      </c>
      <c r="B147">
        <v>11942</v>
      </c>
      <c r="C147" t="s">
        <v>297</v>
      </c>
      <c r="D147">
        <v>4092</v>
      </c>
    </row>
    <row r="148" spans="1:4" x14ac:dyDescent="0.25">
      <c r="A148" t="s">
        <v>298</v>
      </c>
      <c r="B148">
        <v>11944</v>
      </c>
      <c r="C148" t="s">
        <v>299</v>
      </c>
      <c r="D148">
        <v>4338</v>
      </c>
    </row>
    <row r="149" spans="1:4" x14ac:dyDescent="0.25">
      <c r="A149" t="s">
        <v>300</v>
      </c>
      <c r="B149">
        <v>11946</v>
      </c>
      <c r="C149" t="s">
        <v>301</v>
      </c>
      <c r="D149">
        <v>13312</v>
      </c>
    </row>
    <row r="150" spans="1:4" x14ac:dyDescent="0.25">
      <c r="A150" t="s">
        <v>302</v>
      </c>
      <c r="B150">
        <v>11947</v>
      </c>
      <c r="C150" t="s">
        <v>303</v>
      </c>
      <c r="D150">
        <v>138</v>
      </c>
    </row>
    <row r="151" spans="1:4" x14ac:dyDescent="0.25">
      <c r="A151" t="s">
        <v>304</v>
      </c>
      <c r="B151">
        <v>11948</v>
      </c>
      <c r="C151" t="s">
        <v>305</v>
      </c>
      <c r="D151">
        <v>1315</v>
      </c>
    </row>
    <row r="152" spans="1:4" x14ac:dyDescent="0.25">
      <c r="A152" t="s">
        <v>306</v>
      </c>
      <c r="B152">
        <v>11949</v>
      </c>
      <c r="C152" t="s">
        <v>307</v>
      </c>
      <c r="D152">
        <v>14340</v>
      </c>
    </row>
    <row r="153" spans="1:4" x14ac:dyDescent="0.25">
      <c r="A153" t="s">
        <v>308</v>
      </c>
      <c r="B153">
        <v>11950</v>
      </c>
      <c r="C153" t="s">
        <v>309</v>
      </c>
      <c r="D153">
        <v>16969</v>
      </c>
    </row>
    <row r="154" spans="1:4" x14ac:dyDescent="0.25">
      <c r="A154" t="s">
        <v>310</v>
      </c>
      <c r="B154">
        <v>11951</v>
      </c>
      <c r="C154" t="s">
        <v>311</v>
      </c>
      <c r="D154">
        <v>13401</v>
      </c>
    </row>
    <row r="155" spans="1:4" x14ac:dyDescent="0.25">
      <c r="A155" t="s">
        <v>312</v>
      </c>
      <c r="B155">
        <v>11952</v>
      </c>
      <c r="C155" t="s">
        <v>313</v>
      </c>
      <c r="D155">
        <v>4518</v>
      </c>
    </row>
    <row r="156" spans="1:4" x14ac:dyDescent="0.25">
      <c r="A156" t="s">
        <v>314</v>
      </c>
      <c r="B156">
        <v>11953</v>
      </c>
      <c r="C156" t="s">
        <v>315</v>
      </c>
      <c r="D156">
        <v>12688</v>
      </c>
    </row>
    <row r="157" spans="1:4" x14ac:dyDescent="0.25">
      <c r="A157" t="s">
        <v>316</v>
      </c>
      <c r="B157">
        <v>11954</v>
      </c>
      <c r="C157" t="s">
        <v>317</v>
      </c>
      <c r="D157">
        <v>3471</v>
      </c>
    </row>
    <row r="158" spans="1:4" x14ac:dyDescent="0.25">
      <c r="A158" t="s">
        <v>318</v>
      </c>
      <c r="B158">
        <v>11955</v>
      </c>
      <c r="C158" t="s">
        <v>319</v>
      </c>
      <c r="D158">
        <v>2780</v>
      </c>
    </row>
    <row r="159" spans="1:4" x14ac:dyDescent="0.25">
      <c r="A159" t="s">
        <v>320</v>
      </c>
      <c r="B159">
        <v>11956</v>
      </c>
      <c r="C159" t="s">
        <v>321</v>
      </c>
      <c r="D159">
        <v>298</v>
      </c>
    </row>
    <row r="160" spans="1:4" x14ac:dyDescent="0.25">
      <c r="A160" t="s">
        <v>322</v>
      </c>
      <c r="B160">
        <v>11957</v>
      </c>
      <c r="C160" t="s">
        <v>323</v>
      </c>
      <c r="D160">
        <v>713</v>
      </c>
    </row>
    <row r="161" spans="1:4" x14ac:dyDescent="0.25">
      <c r="A161" t="s">
        <v>324</v>
      </c>
      <c r="B161">
        <v>11958</v>
      </c>
      <c r="C161" t="s">
        <v>325</v>
      </c>
      <c r="D161">
        <v>366</v>
      </c>
    </row>
    <row r="162" spans="1:4" x14ac:dyDescent="0.25">
      <c r="A162" t="s">
        <v>326</v>
      </c>
      <c r="B162">
        <v>11959</v>
      </c>
      <c r="C162" t="s">
        <v>327</v>
      </c>
      <c r="D162">
        <v>877</v>
      </c>
    </row>
    <row r="163" spans="1:4" x14ac:dyDescent="0.25">
      <c r="A163" t="s">
        <v>328</v>
      </c>
      <c r="B163">
        <v>11960</v>
      </c>
      <c r="C163" t="s">
        <v>329</v>
      </c>
      <c r="D163">
        <v>744</v>
      </c>
    </row>
    <row r="164" spans="1:4" x14ac:dyDescent="0.25">
      <c r="A164" t="s">
        <v>330</v>
      </c>
      <c r="B164">
        <v>11961</v>
      </c>
      <c r="C164" t="s">
        <v>331</v>
      </c>
      <c r="D164">
        <v>12041</v>
      </c>
    </row>
    <row r="165" spans="1:4" x14ac:dyDescent="0.25">
      <c r="A165" t="s">
        <v>332</v>
      </c>
      <c r="B165">
        <v>11962</v>
      </c>
      <c r="C165" t="s">
        <v>333</v>
      </c>
      <c r="D165">
        <v>452</v>
      </c>
    </row>
    <row r="166" spans="1:4" x14ac:dyDescent="0.25">
      <c r="A166" t="s">
        <v>334</v>
      </c>
      <c r="B166">
        <v>11963</v>
      </c>
      <c r="C166" t="s">
        <v>335</v>
      </c>
      <c r="D166">
        <v>6811</v>
      </c>
    </row>
    <row r="167" spans="1:4" x14ac:dyDescent="0.25">
      <c r="A167" t="s">
        <v>336</v>
      </c>
      <c r="B167">
        <v>11964</v>
      </c>
      <c r="C167" t="s">
        <v>337</v>
      </c>
      <c r="D167">
        <v>2048</v>
      </c>
    </row>
    <row r="168" spans="1:4" x14ac:dyDescent="0.25">
      <c r="A168" t="s">
        <v>338</v>
      </c>
      <c r="B168">
        <v>11965</v>
      </c>
      <c r="C168" t="s">
        <v>339</v>
      </c>
      <c r="D168">
        <v>621</v>
      </c>
    </row>
    <row r="169" spans="1:4" x14ac:dyDescent="0.25">
      <c r="A169" t="s">
        <v>340</v>
      </c>
      <c r="B169">
        <v>11967</v>
      </c>
      <c r="C169" t="s">
        <v>341</v>
      </c>
      <c r="D169">
        <v>27115</v>
      </c>
    </row>
    <row r="170" spans="1:4" x14ac:dyDescent="0.25">
      <c r="A170" t="s">
        <v>342</v>
      </c>
      <c r="B170">
        <v>11968</v>
      </c>
      <c r="C170" t="s">
        <v>343</v>
      </c>
      <c r="D170">
        <v>10718</v>
      </c>
    </row>
    <row r="171" spans="1:4" x14ac:dyDescent="0.25">
      <c r="A171" t="s">
        <v>344</v>
      </c>
      <c r="B171">
        <v>11970</v>
      </c>
      <c r="C171" t="s">
        <v>345</v>
      </c>
      <c r="D171">
        <v>466</v>
      </c>
    </row>
    <row r="172" spans="1:4" x14ac:dyDescent="0.25">
      <c r="A172" t="s">
        <v>346</v>
      </c>
      <c r="B172">
        <v>11971</v>
      </c>
      <c r="C172" t="s">
        <v>347</v>
      </c>
      <c r="D172">
        <v>6376</v>
      </c>
    </row>
    <row r="173" spans="1:4" x14ac:dyDescent="0.25">
      <c r="A173" t="s">
        <v>348</v>
      </c>
      <c r="B173">
        <v>11972</v>
      </c>
      <c r="C173" t="s">
        <v>349</v>
      </c>
      <c r="D173">
        <v>1295</v>
      </c>
    </row>
    <row r="174" spans="1:4" x14ac:dyDescent="0.25">
      <c r="A174" t="s">
        <v>350</v>
      </c>
      <c r="B174">
        <v>11973</v>
      </c>
      <c r="C174" t="s">
        <v>351</v>
      </c>
      <c r="D174">
        <v>40</v>
      </c>
    </row>
    <row r="175" spans="1:4" x14ac:dyDescent="0.25">
      <c r="A175" t="s">
        <v>352</v>
      </c>
      <c r="B175">
        <v>11975</v>
      </c>
      <c r="C175" t="s">
        <v>353</v>
      </c>
      <c r="D175">
        <v>359</v>
      </c>
    </row>
    <row r="176" spans="1:4" x14ac:dyDescent="0.25">
      <c r="A176" t="s">
        <v>354</v>
      </c>
      <c r="B176">
        <v>11976</v>
      </c>
      <c r="C176" t="s">
        <v>355</v>
      </c>
      <c r="D176">
        <v>2301</v>
      </c>
    </row>
    <row r="177" spans="1:4" x14ac:dyDescent="0.25">
      <c r="A177" t="s">
        <v>356</v>
      </c>
      <c r="B177">
        <v>11977</v>
      </c>
      <c r="C177" t="s">
        <v>357</v>
      </c>
      <c r="D177">
        <v>2570</v>
      </c>
    </row>
    <row r="178" spans="1:4" x14ac:dyDescent="0.25">
      <c r="A178" t="s">
        <v>358</v>
      </c>
      <c r="B178">
        <v>11978</v>
      </c>
      <c r="C178" t="s">
        <v>359</v>
      </c>
      <c r="D178">
        <v>2963</v>
      </c>
    </row>
    <row r="179" spans="1:4" x14ac:dyDescent="0.25">
      <c r="A179" t="s">
        <v>360</v>
      </c>
      <c r="B179">
        <v>11980</v>
      </c>
      <c r="C179" t="s">
        <v>361</v>
      </c>
      <c r="D179">
        <v>4856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opLeftCell="H1" workbookViewId="0">
      <selection activeCell="M14" sqref="M14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14.85546875" bestFit="1" customWidth="1"/>
    <col min="5" max="5" width="27.7109375" bestFit="1" customWidth="1"/>
    <col min="6" max="6" width="27.7109375" customWidth="1"/>
    <col min="7" max="7" width="45.28515625" bestFit="1" customWidth="1"/>
    <col min="8" max="8" width="45.28515625" customWidth="1"/>
    <col min="9" max="9" width="53.7109375" bestFit="1" customWidth="1"/>
    <col min="10" max="10" width="53.7109375" customWidth="1"/>
    <col min="11" max="11" width="27.140625" bestFit="1" customWidth="1"/>
    <col min="12" max="12" width="27.140625" customWidth="1"/>
    <col min="13" max="13" width="60.85546875" bestFit="1" customWidth="1"/>
    <col min="14" max="14" width="60.85546875" customWidth="1"/>
    <col min="15" max="15" width="37" bestFit="1" customWidth="1"/>
    <col min="16" max="16" width="33.85546875" bestFit="1" customWidth="1"/>
    <col min="17" max="17" width="11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362</v>
      </c>
      <c r="G1" t="s">
        <v>363</v>
      </c>
      <c r="I1" t="s">
        <v>364</v>
      </c>
      <c r="K1" t="s">
        <v>365</v>
      </c>
      <c r="M1" t="s">
        <v>366</v>
      </c>
      <c r="O1" t="s">
        <v>367</v>
      </c>
      <c r="P1" t="s">
        <v>368</v>
      </c>
    </row>
    <row r="2" spans="1:17" x14ac:dyDescent="0.25">
      <c r="A2" t="s">
        <v>4</v>
      </c>
      <c r="B2" t="s">
        <v>5</v>
      </c>
      <c r="C2" t="s">
        <v>6</v>
      </c>
      <c r="D2" t="s">
        <v>370</v>
      </c>
      <c r="E2" t="s">
        <v>371</v>
      </c>
      <c r="F2" t="s">
        <v>939</v>
      </c>
      <c r="G2" t="s">
        <v>372</v>
      </c>
      <c r="H2" t="s">
        <v>940</v>
      </c>
      <c r="I2" t="s">
        <v>373</v>
      </c>
      <c r="J2" t="s">
        <v>941</v>
      </c>
      <c r="K2" t="s">
        <v>374</v>
      </c>
      <c r="L2" t="s">
        <v>942</v>
      </c>
      <c r="M2" t="s">
        <v>375</v>
      </c>
      <c r="N2" t="s">
        <v>943</v>
      </c>
      <c r="O2" t="s">
        <v>376</v>
      </c>
      <c r="P2" t="s">
        <v>377</v>
      </c>
      <c r="Q2" t="s">
        <v>944</v>
      </c>
    </row>
    <row r="3" spans="1:17" x14ac:dyDescent="0.25">
      <c r="A3" t="s">
        <v>8</v>
      </c>
      <c r="B3">
        <v>6390</v>
      </c>
      <c r="C3" t="s">
        <v>9</v>
      </c>
      <c r="D3">
        <v>296</v>
      </c>
      <c r="E3">
        <v>296</v>
      </c>
      <c r="F3" s="1">
        <f>E3/D3</f>
        <v>1</v>
      </c>
      <c r="G3">
        <v>0</v>
      </c>
      <c r="H3" s="1">
        <f>G3/D3</f>
        <v>0</v>
      </c>
      <c r="I3">
        <v>0</v>
      </c>
      <c r="J3" s="1">
        <f>I3/D3</f>
        <v>0</v>
      </c>
      <c r="K3">
        <v>0</v>
      </c>
      <c r="L3" s="1">
        <f>K3/D3</f>
        <v>0</v>
      </c>
      <c r="M3">
        <v>0</v>
      </c>
      <c r="N3" s="1">
        <f>M3/D3</f>
        <v>0</v>
      </c>
      <c r="O3">
        <v>0</v>
      </c>
      <c r="P3">
        <v>0</v>
      </c>
      <c r="Q3" s="1">
        <f>(P3+O3)/D3</f>
        <v>0</v>
      </c>
    </row>
    <row r="4" spans="1:17" x14ac:dyDescent="0.25">
      <c r="A4" t="s">
        <v>10</v>
      </c>
      <c r="B4">
        <v>11001</v>
      </c>
      <c r="C4" t="s">
        <v>11</v>
      </c>
      <c r="D4">
        <v>27156</v>
      </c>
      <c r="E4">
        <v>19261</v>
      </c>
      <c r="F4" s="1">
        <f t="shared" ref="F4:F67" si="0">E4/D4</f>
        <v>0.70927235233465902</v>
      </c>
      <c r="G4">
        <v>1760</v>
      </c>
      <c r="H4" s="1">
        <f t="shared" ref="H4:H67" si="1">G4/D4</f>
        <v>6.4810723228752393E-2</v>
      </c>
      <c r="I4">
        <v>59</v>
      </c>
      <c r="J4" s="1">
        <f t="shared" ref="J4:J67" si="2">I4/D4</f>
        <v>2.1726321991456768E-3</v>
      </c>
      <c r="K4">
        <v>4339</v>
      </c>
      <c r="L4" s="1">
        <f t="shared" ref="L4:L67" si="3">K4/D4</f>
        <v>0.15978052732361173</v>
      </c>
      <c r="M4">
        <v>0</v>
      </c>
      <c r="N4" s="1">
        <f t="shared" ref="N4:N67" si="4">M4/D4</f>
        <v>0</v>
      </c>
      <c r="O4">
        <v>864</v>
      </c>
      <c r="P4">
        <v>873</v>
      </c>
      <c r="Q4" s="1">
        <f t="shared" ref="Q4:Q67" si="5">(P4+O4)/D4</f>
        <v>6.3963764913831198E-2</v>
      </c>
    </row>
    <row r="5" spans="1:17" x14ac:dyDescent="0.25">
      <c r="A5" t="s">
        <v>12</v>
      </c>
      <c r="B5">
        <v>11003</v>
      </c>
      <c r="C5" t="s">
        <v>13</v>
      </c>
      <c r="D5">
        <v>44907</v>
      </c>
      <c r="E5">
        <v>9782</v>
      </c>
      <c r="F5" s="1">
        <f t="shared" si="0"/>
        <v>0.21782795555258647</v>
      </c>
      <c r="G5">
        <v>20442</v>
      </c>
      <c r="H5" s="1">
        <f t="shared" si="1"/>
        <v>0.45520742868595099</v>
      </c>
      <c r="I5">
        <v>46</v>
      </c>
      <c r="J5" s="1">
        <f t="shared" si="2"/>
        <v>1.0243391898813103E-3</v>
      </c>
      <c r="K5">
        <v>7015</v>
      </c>
      <c r="L5" s="1">
        <f t="shared" si="3"/>
        <v>0.15621172645689982</v>
      </c>
      <c r="M5">
        <v>11</v>
      </c>
      <c r="N5" s="1">
        <f t="shared" si="4"/>
        <v>2.4495067584118289E-4</v>
      </c>
      <c r="O5">
        <v>5817</v>
      </c>
      <c r="P5">
        <v>1794</v>
      </c>
      <c r="Q5" s="1">
        <f t="shared" si="5"/>
        <v>0.16948359943884028</v>
      </c>
    </row>
    <row r="6" spans="1:17" x14ac:dyDescent="0.25">
      <c r="A6" t="s">
        <v>14</v>
      </c>
      <c r="B6">
        <v>11010</v>
      </c>
      <c r="C6" t="s">
        <v>15</v>
      </c>
      <c r="D6">
        <v>25054</v>
      </c>
      <c r="E6">
        <v>20444</v>
      </c>
      <c r="F6" s="1">
        <f t="shared" si="0"/>
        <v>0.81599744551768183</v>
      </c>
      <c r="G6">
        <v>521</v>
      </c>
      <c r="H6" s="1">
        <f t="shared" si="1"/>
        <v>2.0795082621537481E-2</v>
      </c>
      <c r="I6">
        <v>0</v>
      </c>
      <c r="J6" s="1">
        <f t="shared" si="2"/>
        <v>0</v>
      </c>
      <c r="K6">
        <v>1876</v>
      </c>
      <c r="L6" s="1">
        <f t="shared" si="3"/>
        <v>7.4878262952023628E-2</v>
      </c>
      <c r="M6">
        <v>0</v>
      </c>
      <c r="N6" s="1">
        <f t="shared" si="4"/>
        <v>0</v>
      </c>
      <c r="O6">
        <v>1129</v>
      </c>
      <c r="P6">
        <v>1084</v>
      </c>
      <c r="Q6" s="1">
        <f t="shared" si="5"/>
        <v>8.832920890875709E-2</v>
      </c>
    </row>
    <row r="7" spans="1:17" x14ac:dyDescent="0.25">
      <c r="A7" t="s">
        <v>16</v>
      </c>
      <c r="B7">
        <v>11020</v>
      </c>
      <c r="C7" t="s">
        <v>17</v>
      </c>
      <c r="D7">
        <v>6120</v>
      </c>
      <c r="E7">
        <v>2832</v>
      </c>
      <c r="F7" s="1">
        <f t="shared" si="0"/>
        <v>0.46274509803921571</v>
      </c>
      <c r="G7">
        <v>722</v>
      </c>
      <c r="H7" s="1">
        <f t="shared" si="1"/>
        <v>0.11797385620915032</v>
      </c>
      <c r="I7">
        <v>0</v>
      </c>
      <c r="J7" s="1">
        <f t="shared" si="2"/>
        <v>0</v>
      </c>
      <c r="K7">
        <v>2024</v>
      </c>
      <c r="L7" s="1">
        <f t="shared" si="3"/>
        <v>0.330718954248366</v>
      </c>
      <c r="M7">
        <v>0</v>
      </c>
      <c r="N7" s="1">
        <f t="shared" si="4"/>
        <v>0</v>
      </c>
      <c r="O7">
        <v>412</v>
      </c>
      <c r="P7">
        <v>130</v>
      </c>
      <c r="Q7" s="1">
        <f t="shared" si="5"/>
        <v>8.8562091503267978E-2</v>
      </c>
    </row>
    <row r="8" spans="1:17" x14ac:dyDescent="0.25">
      <c r="A8" t="s">
        <v>18</v>
      </c>
      <c r="B8">
        <v>11021</v>
      </c>
      <c r="C8" t="s">
        <v>19</v>
      </c>
      <c r="D8">
        <v>17478</v>
      </c>
      <c r="E8">
        <v>13649</v>
      </c>
      <c r="F8" s="1">
        <f t="shared" si="0"/>
        <v>0.78092459091429223</v>
      </c>
      <c r="G8">
        <v>304</v>
      </c>
      <c r="H8" s="1">
        <f t="shared" si="1"/>
        <v>1.739329442728001E-2</v>
      </c>
      <c r="I8">
        <v>99</v>
      </c>
      <c r="J8" s="1">
        <f t="shared" si="2"/>
        <v>5.6642636457260552E-3</v>
      </c>
      <c r="K8">
        <v>2573</v>
      </c>
      <c r="L8" s="1">
        <f t="shared" si="3"/>
        <v>0.14721364000457718</v>
      </c>
      <c r="M8">
        <v>0</v>
      </c>
      <c r="N8" s="1">
        <f t="shared" si="4"/>
        <v>0</v>
      </c>
      <c r="O8">
        <v>330</v>
      </c>
      <c r="P8">
        <v>523</v>
      </c>
      <c r="Q8" s="1">
        <f t="shared" si="5"/>
        <v>4.8804211008124501E-2</v>
      </c>
    </row>
    <row r="9" spans="1:17" x14ac:dyDescent="0.25">
      <c r="A9" t="s">
        <v>20</v>
      </c>
      <c r="B9">
        <v>11023</v>
      </c>
      <c r="C9" t="s">
        <v>21</v>
      </c>
      <c r="D9">
        <v>9955</v>
      </c>
      <c r="E9">
        <v>8799</v>
      </c>
      <c r="F9" s="1">
        <f t="shared" si="0"/>
        <v>0.8838774485183325</v>
      </c>
      <c r="G9">
        <v>28</v>
      </c>
      <c r="H9" s="1">
        <f t="shared" si="1"/>
        <v>2.8126569563033652E-3</v>
      </c>
      <c r="I9">
        <v>62</v>
      </c>
      <c r="J9" s="1">
        <f t="shared" si="2"/>
        <v>6.2280261175288801E-3</v>
      </c>
      <c r="K9">
        <v>849</v>
      </c>
      <c r="L9" s="1">
        <f t="shared" si="3"/>
        <v>8.5283776996484179E-2</v>
      </c>
      <c r="M9">
        <v>0</v>
      </c>
      <c r="N9" s="1">
        <f t="shared" si="4"/>
        <v>0</v>
      </c>
      <c r="O9">
        <v>37</v>
      </c>
      <c r="P9">
        <v>180</v>
      </c>
      <c r="Q9" s="1">
        <f t="shared" si="5"/>
        <v>2.179809141135108E-2</v>
      </c>
    </row>
    <row r="10" spans="1:17" x14ac:dyDescent="0.25">
      <c r="A10" t="s">
        <v>22</v>
      </c>
      <c r="B10">
        <v>11024</v>
      </c>
      <c r="C10" t="s">
        <v>23</v>
      </c>
      <c r="D10">
        <v>7789</v>
      </c>
      <c r="E10">
        <v>6803</v>
      </c>
      <c r="F10" s="1">
        <f t="shared" si="0"/>
        <v>0.87341122095262547</v>
      </c>
      <c r="G10">
        <v>237</v>
      </c>
      <c r="H10" s="1">
        <f t="shared" si="1"/>
        <v>3.0427525998202594E-2</v>
      </c>
      <c r="I10">
        <v>0</v>
      </c>
      <c r="J10" s="1">
        <f t="shared" si="2"/>
        <v>0</v>
      </c>
      <c r="K10">
        <v>322</v>
      </c>
      <c r="L10" s="1">
        <f t="shared" si="3"/>
        <v>4.1340351778148668E-2</v>
      </c>
      <c r="M10">
        <v>4</v>
      </c>
      <c r="N10" s="1">
        <f t="shared" si="4"/>
        <v>5.135447425856978E-4</v>
      </c>
      <c r="O10">
        <v>273</v>
      </c>
      <c r="P10">
        <v>150</v>
      </c>
      <c r="Q10" s="1">
        <f t="shared" si="5"/>
        <v>5.4307356528437538E-2</v>
      </c>
    </row>
    <row r="11" spans="1:17" x14ac:dyDescent="0.25">
      <c r="A11" t="s">
        <v>24</v>
      </c>
      <c r="B11">
        <v>11030</v>
      </c>
      <c r="C11" t="s">
        <v>25</v>
      </c>
      <c r="D11">
        <v>17295</v>
      </c>
      <c r="E11">
        <v>14688</v>
      </c>
      <c r="F11" s="1">
        <f t="shared" si="0"/>
        <v>0.84926279271465743</v>
      </c>
      <c r="G11">
        <v>151</v>
      </c>
      <c r="H11" s="1">
        <f t="shared" si="1"/>
        <v>8.7308470656259039E-3</v>
      </c>
      <c r="I11">
        <v>21</v>
      </c>
      <c r="J11" s="1">
        <f t="shared" si="2"/>
        <v>1.2142237640936687E-3</v>
      </c>
      <c r="K11">
        <v>2102</v>
      </c>
      <c r="L11" s="1">
        <f t="shared" si="3"/>
        <v>0.12153801676785198</v>
      </c>
      <c r="M11">
        <v>0</v>
      </c>
      <c r="N11" s="1">
        <f t="shared" si="4"/>
        <v>0</v>
      </c>
      <c r="O11">
        <v>42</v>
      </c>
      <c r="P11">
        <v>291</v>
      </c>
      <c r="Q11" s="1">
        <f t="shared" si="5"/>
        <v>1.9254119687771031E-2</v>
      </c>
    </row>
    <row r="12" spans="1:17" x14ac:dyDescent="0.25">
      <c r="A12" t="s">
        <v>26</v>
      </c>
      <c r="B12">
        <v>11040</v>
      </c>
      <c r="C12" t="s">
        <v>27</v>
      </c>
      <c r="D12">
        <v>40799</v>
      </c>
      <c r="E12">
        <v>23020</v>
      </c>
      <c r="F12" s="1">
        <f t="shared" si="0"/>
        <v>0.56422951542929978</v>
      </c>
      <c r="G12">
        <v>489</v>
      </c>
      <c r="H12" s="1">
        <f t="shared" si="1"/>
        <v>1.1985587882055932E-2</v>
      </c>
      <c r="I12">
        <v>111</v>
      </c>
      <c r="J12" s="1">
        <f t="shared" si="2"/>
        <v>2.7206549180126965E-3</v>
      </c>
      <c r="K12">
        <v>14058</v>
      </c>
      <c r="L12" s="1">
        <f t="shared" si="3"/>
        <v>0.34456726880560801</v>
      </c>
      <c r="M12">
        <v>0</v>
      </c>
      <c r="N12" s="1">
        <f t="shared" si="4"/>
        <v>0</v>
      </c>
      <c r="O12">
        <v>1835</v>
      </c>
      <c r="P12">
        <v>1286</v>
      </c>
      <c r="Q12" s="1">
        <f t="shared" si="5"/>
        <v>7.6496972965023655E-2</v>
      </c>
    </row>
    <row r="13" spans="1:17" x14ac:dyDescent="0.25">
      <c r="A13" t="s">
        <v>28</v>
      </c>
      <c r="B13">
        <v>11042</v>
      </c>
      <c r="C13" t="s">
        <v>29</v>
      </c>
      <c r="D13">
        <v>542</v>
      </c>
      <c r="E13">
        <v>334</v>
      </c>
      <c r="F13" s="1">
        <f t="shared" si="0"/>
        <v>0.6162361623616236</v>
      </c>
      <c r="G13">
        <v>179</v>
      </c>
      <c r="H13" s="1">
        <f t="shared" si="1"/>
        <v>0.33025830258302585</v>
      </c>
      <c r="I13">
        <v>0</v>
      </c>
      <c r="J13" s="1">
        <f t="shared" si="2"/>
        <v>0</v>
      </c>
      <c r="K13">
        <v>14</v>
      </c>
      <c r="L13" s="1">
        <f t="shared" si="3"/>
        <v>2.5830258302583026E-2</v>
      </c>
      <c r="M13">
        <v>0</v>
      </c>
      <c r="N13" s="1">
        <f t="shared" si="4"/>
        <v>0</v>
      </c>
      <c r="O13">
        <v>15</v>
      </c>
      <c r="P13">
        <v>0</v>
      </c>
      <c r="Q13" s="1">
        <f t="shared" si="5"/>
        <v>2.7675276752767528E-2</v>
      </c>
    </row>
    <row r="14" spans="1:17" x14ac:dyDescent="0.25">
      <c r="A14" t="s">
        <v>30</v>
      </c>
      <c r="B14">
        <v>11050</v>
      </c>
      <c r="C14" t="s">
        <v>31</v>
      </c>
      <c r="D14">
        <v>30583</v>
      </c>
      <c r="E14">
        <v>25332</v>
      </c>
      <c r="F14" s="1">
        <f t="shared" si="0"/>
        <v>0.82830330575810096</v>
      </c>
      <c r="G14">
        <v>715</v>
      </c>
      <c r="H14" s="1">
        <f t="shared" si="1"/>
        <v>2.3379001406009875E-2</v>
      </c>
      <c r="I14">
        <v>0</v>
      </c>
      <c r="J14" s="1">
        <f t="shared" si="2"/>
        <v>0</v>
      </c>
      <c r="K14">
        <v>2586</v>
      </c>
      <c r="L14" s="1">
        <f t="shared" si="3"/>
        <v>8.4556779910407748E-2</v>
      </c>
      <c r="M14">
        <v>0</v>
      </c>
      <c r="N14" s="1">
        <f t="shared" si="4"/>
        <v>0</v>
      </c>
      <c r="O14">
        <v>1403</v>
      </c>
      <c r="P14">
        <v>547</v>
      </c>
      <c r="Q14" s="1">
        <f t="shared" si="5"/>
        <v>6.3760912925481472E-2</v>
      </c>
    </row>
    <row r="15" spans="1:17" x14ac:dyDescent="0.25">
      <c r="A15" t="s">
        <v>32</v>
      </c>
      <c r="B15">
        <v>11096</v>
      </c>
      <c r="C15" t="s">
        <v>33</v>
      </c>
      <c r="D15">
        <v>7884</v>
      </c>
      <c r="E15">
        <v>2501</v>
      </c>
      <c r="F15" s="1">
        <f t="shared" si="0"/>
        <v>0.31722475900558095</v>
      </c>
      <c r="G15">
        <v>2272</v>
      </c>
      <c r="H15" s="1">
        <f t="shared" si="1"/>
        <v>0.28817858954845255</v>
      </c>
      <c r="I15">
        <v>0</v>
      </c>
      <c r="J15" s="1">
        <f t="shared" si="2"/>
        <v>0</v>
      </c>
      <c r="K15">
        <v>391</v>
      </c>
      <c r="L15" s="1">
        <f t="shared" si="3"/>
        <v>4.9594114662607811E-2</v>
      </c>
      <c r="M15">
        <v>0</v>
      </c>
      <c r="N15" s="1">
        <f t="shared" si="4"/>
        <v>0</v>
      </c>
      <c r="O15">
        <v>2364</v>
      </c>
      <c r="P15">
        <v>356</v>
      </c>
      <c r="Q15" s="1">
        <f t="shared" si="5"/>
        <v>0.34500253678335868</v>
      </c>
    </row>
    <row r="16" spans="1:17" x14ac:dyDescent="0.25">
      <c r="A16" t="s">
        <v>34</v>
      </c>
      <c r="B16">
        <v>11501</v>
      </c>
      <c r="C16" t="s">
        <v>35</v>
      </c>
      <c r="D16">
        <v>19155</v>
      </c>
      <c r="E16">
        <v>15242</v>
      </c>
      <c r="F16" s="1">
        <f t="shared" si="0"/>
        <v>0.79571913338553901</v>
      </c>
      <c r="G16">
        <v>251</v>
      </c>
      <c r="H16" s="1">
        <f t="shared" si="1"/>
        <v>1.3103628295484207E-2</v>
      </c>
      <c r="I16">
        <v>20</v>
      </c>
      <c r="J16" s="1">
        <f t="shared" si="2"/>
        <v>1.0441138084051162E-3</v>
      </c>
      <c r="K16">
        <v>1601</v>
      </c>
      <c r="L16" s="1">
        <f t="shared" si="3"/>
        <v>8.358131036282955E-2</v>
      </c>
      <c r="M16">
        <v>0</v>
      </c>
      <c r="N16" s="1">
        <f t="shared" si="4"/>
        <v>0</v>
      </c>
      <c r="O16">
        <v>1859</v>
      </c>
      <c r="P16">
        <v>182</v>
      </c>
      <c r="Q16" s="1">
        <f t="shared" si="5"/>
        <v>0.1065518141477421</v>
      </c>
    </row>
    <row r="17" spans="1:17" x14ac:dyDescent="0.25">
      <c r="A17" t="s">
        <v>36</v>
      </c>
      <c r="B17">
        <v>11507</v>
      </c>
      <c r="C17" t="s">
        <v>37</v>
      </c>
      <c r="D17">
        <v>7224</v>
      </c>
      <c r="E17">
        <v>4920</v>
      </c>
      <c r="F17" s="1">
        <f t="shared" si="0"/>
        <v>0.68106312292358806</v>
      </c>
      <c r="G17">
        <v>1</v>
      </c>
      <c r="H17" s="1">
        <f t="shared" si="1"/>
        <v>1.3842746400885935E-4</v>
      </c>
      <c r="I17">
        <v>35</v>
      </c>
      <c r="J17" s="1">
        <f t="shared" si="2"/>
        <v>4.8449612403100775E-3</v>
      </c>
      <c r="K17">
        <v>2183</v>
      </c>
      <c r="L17" s="1">
        <f t="shared" si="3"/>
        <v>0.30218715393133999</v>
      </c>
      <c r="M17">
        <v>0</v>
      </c>
      <c r="N17" s="1">
        <f t="shared" si="4"/>
        <v>0</v>
      </c>
      <c r="O17">
        <v>18</v>
      </c>
      <c r="P17">
        <v>67</v>
      </c>
      <c r="Q17" s="1">
        <f t="shared" si="5"/>
        <v>1.1766334440753045E-2</v>
      </c>
    </row>
    <row r="18" spans="1:17" x14ac:dyDescent="0.25">
      <c r="A18" t="s">
        <v>38</v>
      </c>
      <c r="B18">
        <v>11509</v>
      </c>
      <c r="C18" t="s">
        <v>39</v>
      </c>
      <c r="D18">
        <v>2232</v>
      </c>
      <c r="E18">
        <v>2133</v>
      </c>
      <c r="F18" s="1">
        <f t="shared" si="0"/>
        <v>0.95564516129032262</v>
      </c>
      <c r="G18">
        <v>67</v>
      </c>
      <c r="H18" s="1">
        <f t="shared" si="1"/>
        <v>3.0017921146953404E-2</v>
      </c>
      <c r="I18">
        <v>0</v>
      </c>
      <c r="J18" s="1">
        <f t="shared" si="2"/>
        <v>0</v>
      </c>
      <c r="K18">
        <v>29</v>
      </c>
      <c r="L18" s="1">
        <f t="shared" si="3"/>
        <v>1.2992831541218637E-2</v>
      </c>
      <c r="M18">
        <v>0</v>
      </c>
      <c r="N18" s="1">
        <f t="shared" si="4"/>
        <v>0</v>
      </c>
      <c r="O18">
        <v>0</v>
      </c>
      <c r="P18">
        <v>3</v>
      </c>
      <c r="Q18" s="1">
        <f t="shared" si="5"/>
        <v>1.3440860215053765E-3</v>
      </c>
    </row>
    <row r="19" spans="1:17" x14ac:dyDescent="0.25">
      <c r="A19" t="s">
        <v>40</v>
      </c>
      <c r="B19">
        <v>11510</v>
      </c>
      <c r="C19" t="s">
        <v>41</v>
      </c>
      <c r="D19">
        <v>33430</v>
      </c>
      <c r="E19">
        <v>18364</v>
      </c>
      <c r="F19" s="1">
        <f t="shared" si="0"/>
        <v>0.54932695183966496</v>
      </c>
      <c r="G19">
        <v>9746</v>
      </c>
      <c r="H19" s="1">
        <f t="shared" si="1"/>
        <v>0.29153454980556387</v>
      </c>
      <c r="I19">
        <v>22</v>
      </c>
      <c r="J19" s="1">
        <f t="shared" si="2"/>
        <v>6.5809153454980554E-4</v>
      </c>
      <c r="K19">
        <v>1038</v>
      </c>
      <c r="L19" s="1">
        <f t="shared" si="3"/>
        <v>3.1049955130122646E-2</v>
      </c>
      <c r="M19">
        <v>0</v>
      </c>
      <c r="N19" s="1">
        <f t="shared" si="4"/>
        <v>0</v>
      </c>
      <c r="O19">
        <v>1590</v>
      </c>
      <c r="P19">
        <v>2670</v>
      </c>
      <c r="Q19" s="1">
        <f t="shared" si="5"/>
        <v>0.1274304516900987</v>
      </c>
    </row>
    <row r="20" spans="1:17" x14ac:dyDescent="0.25">
      <c r="A20" t="s">
        <v>42</v>
      </c>
      <c r="B20">
        <v>11514</v>
      </c>
      <c r="C20" t="s">
        <v>43</v>
      </c>
      <c r="D20">
        <v>5197</v>
      </c>
      <c r="E20">
        <v>3885</v>
      </c>
      <c r="F20" s="1">
        <f t="shared" si="0"/>
        <v>0.7475466615355012</v>
      </c>
      <c r="G20">
        <v>257</v>
      </c>
      <c r="H20" s="1">
        <f t="shared" si="1"/>
        <v>4.9451606696170866E-2</v>
      </c>
      <c r="I20">
        <v>16</v>
      </c>
      <c r="J20" s="1">
        <f t="shared" si="2"/>
        <v>3.0786992495670578E-3</v>
      </c>
      <c r="K20">
        <v>754</v>
      </c>
      <c r="L20" s="1">
        <f t="shared" si="3"/>
        <v>0.14508370213584759</v>
      </c>
      <c r="M20">
        <v>0</v>
      </c>
      <c r="N20" s="1">
        <f t="shared" si="4"/>
        <v>0</v>
      </c>
      <c r="O20">
        <v>142</v>
      </c>
      <c r="P20">
        <v>143</v>
      </c>
      <c r="Q20" s="1">
        <f t="shared" si="5"/>
        <v>5.4839330382913221E-2</v>
      </c>
    </row>
    <row r="21" spans="1:17" x14ac:dyDescent="0.25">
      <c r="A21" t="s">
        <v>44</v>
      </c>
      <c r="B21">
        <v>11516</v>
      </c>
      <c r="C21" t="s">
        <v>45</v>
      </c>
      <c r="D21">
        <v>7513</v>
      </c>
      <c r="E21">
        <v>6037</v>
      </c>
      <c r="F21" s="1">
        <f t="shared" si="0"/>
        <v>0.80354052974843604</v>
      </c>
      <c r="G21">
        <v>0</v>
      </c>
      <c r="H21" s="1">
        <f t="shared" si="1"/>
        <v>0</v>
      </c>
      <c r="I21">
        <v>0</v>
      </c>
      <c r="J21" s="1">
        <f t="shared" si="2"/>
        <v>0</v>
      </c>
      <c r="K21">
        <v>164</v>
      </c>
      <c r="L21" s="1">
        <f t="shared" si="3"/>
        <v>2.1828830027951551E-2</v>
      </c>
      <c r="M21">
        <v>0</v>
      </c>
      <c r="N21" s="1">
        <f t="shared" si="4"/>
        <v>0</v>
      </c>
      <c r="O21">
        <v>1310</v>
      </c>
      <c r="P21">
        <v>2</v>
      </c>
      <c r="Q21" s="1">
        <f t="shared" si="5"/>
        <v>0.17463064022361241</v>
      </c>
    </row>
    <row r="22" spans="1:17" x14ac:dyDescent="0.25">
      <c r="A22" t="s">
        <v>46</v>
      </c>
      <c r="B22">
        <v>11518</v>
      </c>
      <c r="C22" t="s">
        <v>47</v>
      </c>
      <c r="D22">
        <v>10065</v>
      </c>
      <c r="E22">
        <v>9791</v>
      </c>
      <c r="F22" s="1">
        <f t="shared" si="0"/>
        <v>0.97277694982613017</v>
      </c>
      <c r="G22">
        <v>69</v>
      </c>
      <c r="H22" s="1">
        <f t="shared" si="1"/>
        <v>6.8554396423248882E-3</v>
      </c>
      <c r="I22">
        <v>36</v>
      </c>
      <c r="J22" s="1">
        <f t="shared" si="2"/>
        <v>3.5767511177347243E-3</v>
      </c>
      <c r="K22">
        <v>85</v>
      </c>
      <c r="L22" s="1">
        <f t="shared" si="3"/>
        <v>8.4451068057625443E-3</v>
      </c>
      <c r="M22">
        <v>0</v>
      </c>
      <c r="N22" s="1">
        <f t="shared" si="4"/>
        <v>0</v>
      </c>
      <c r="O22">
        <v>43</v>
      </c>
      <c r="P22">
        <v>41</v>
      </c>
      <c r="Q22" s="1">
        <f t="shared" si="5"/>
        <v>8.34575260804769E-3</v>
      </c>
    </row>
    <row r="23" spans="1:17" x14ac:dyDescent="0.25">
      <c r="A23" t="s">
        <v>48</v>
      </c>
      <c r="B23">
        <v>11520</v>
      </c>
      <c r="C23" t="s">
        <v>49</v>
      </c>
      <c r="D23">
        <v>43632</v>
      </c>
      <c r="E23">
        <v>16072</v>
      </c>
      <c r="F23" s="1">
        <f t="shared" si="0"/>
        <v>0.36835350201686834</v>
      </c>
      <c r="G23">
        <v>13828</v>
      </c>
      <c r="H23" s="1">
        <f t="shared" si="1"/>
        <v>0.31692335900256691</v>
      </c>
      <c r="I23">
        <v>813</v>
      </c>
      <c r="J23" s="1">
        <f t="shared" si="2"/>
        <v>1.8633113311331134E-2</v>
      </c>
      <c r="K23">
        <v>857</v>
      </c>
      <c r="L23" s="1">
        <f t="shared" si="3"/>
        <v>1.9641547488082143E-2</v>
      </c>
      <c r="M23">
        <v>12</v>
      </c>
      <c r="N23" s="1">
        <f t="shared" si="4"/>
        <v>2.7502750275027501E-4</v>
      </c>
      <c r="O23">
        <v>6910</v>
      </c>
      <c r="P23">
        <v>5140</v>
      </c>
      <c r="Q23" s="1">
        <f t="shared" si="5"/>
        <v>0.27617345067840116</v>
      </c>
    </row>
    <row r="24" spans="1:17" x14ac:dyDescent="0.25">
      <c r="A24" t="s">
        <v>50</v>
      </c>
      <c r="B24">
        <v>11530</v>
      </c>
      <c r="C24" t="s">
        <v>51</v>
      </c>
      <c r="D24">
        <v>28155</v>
      </c>
      <c r="E24">
        <v>25680</v>
      </c>
      <c r="F24" s="1">
        <f t="shared" si="0"/>
        <v>0.91209376664890784</v>
      </c>
      <c r="G24">
        <v>395</v>
      </c>
      <c r="H24" s="1">
        <f t="shared" si="1"/>
        <v>1.4029479666133902E-2</v>
      </c>
      <c r="I24">
        <v>0</v>
      </c>
      <c r="J24" s="1">
        <f t="shared" si="2"/>
        <v>0</v>
      </c>
      <c r="K24">
        <v>982</v>
      </c>
      <c r="L24" s="1">
        <f t="shared" si="3"/>
        <v>3.4878351980110106E-2</v>
      </c>
      <c r="M24">
        <v>0</v>
      </c>
      <c r="N24" s="1">
        <f t="shared" si="4"/>
        <v>0</v>
      </c>
      <c r="O24">
        <v>553</v>
      </c>
      <c r="P24">
        <v>545</v>
      </c>
      <c r="Q24" s="1">
        <f t="shared" si="5"/>
        <v>3.8998401704848161E-2</v>
      </c>
    </row>
    <row r="25" spans="1:17" x14ac:dyDescent="0.25">
      <c r="A25" t="s">
        <v>52</v>
      </c>
      <c r="B25">
        <v>11542</v>
      </c>
      <c r="C25" t="s">
        <v>53</v>
      </c>
      <c r="D25">
        <v>27691</v>
      </c>
      <c r="E25">
        <v>17843</v>
      </c>
      <c r="F25" s="1">
        <f t="shared" si="0"/>
        <v>0.64436098371311978</v>
      </c>
      <c r="G25">
        <v>1838</v>
      </c>
      <c r="H25" s="1">
        <f t="shared" si="1"/>
        <v>6.6375356614062325E-2</v>
      </c>
      <c r="I25">
        <v>72</v>
      </c>
      <c r="J25" s="1">
        <f t="shared" si="2"/>
        <v>2.6001227835758911E-3</v>
      </c>
      <c r="K25">
        <v>1007</v>
      </c>
      <c r="L25" s="1">
        <f t="shared" si="3"/>
        <v>3.6365606153623921E-2</v>
      </c>
      <c r="M25">
        <v>0</v>
      </c>
      <c r="N25" s="1">
        <f t="shared" si="4"/>
        <v>0</v>
      </c>
      <c r="O25">
        <v>6069</v>
      </c>
      <c r="P25">
        <v>862</v>
      </c>
      <c r="Q25" s="1">
        <f t="shared" si="5"/>
        <v>0.25029793073561807</v>
      </c>
    </row>
    <row r="26" spans="1:17" x14ac:dyDescent="0.25">
      <c r="A26" t="s">
        <v>54</v>
      </c>
      <c r="B26">
        <v>11545</v>
      </c>
      <c r="C26" t="s">
        <v>55</v>
      </c>
      <c r="D26">
        <v>12653</v>
      </c>
      <c r="E26">
        <v>11191</v>
      </c>
      <c r="F26" s="1">
        <f t="shared" si="0"/>
        <v>0.88445427961748202</v>
      </c>
      <c r="G26">
        <v>126</v>
      </c>
      <c r="H26" s="1">
        <f t="shared" si="1"/>
        <v>9.9581127005453247E-3</v>
      </c>
      <c r="I26">
        <v>0</v>
      </c>
      <c r="J26" s="1">
        <f t="shared" si="2"/>
        <v>0</v>
      </c>
      <c r="K26">
        <v>914</v>
      </c>
      <c r="L26" s="1">
        <f t="shared" si="3"/>
        <v>7.2235833399193872E-2</v>
      </c>
      <c r="M26">
        <v>0</v>
      </c>
      <c r="N26" s="1">
        <f t="shared" si="4"/>
        <v>0</v>
      </c>
      <c r="O26">
        <v>145</v>
      </c>
      <c r="P26">
        <v>277</v>
      </c>
      <c r="Q26" s="1">
        <f t="shared" si="5"/>
        <v>3.3351774282778787E-2</v>
      </c>
    </row>
    <row r="27" spans="1:17" x14ac:dyDescent="0.25">
      <c r="A27" t="s">
        <v>56</v>
      </c>
      <c r="B27">
        <v>11547</v>
      </c>
      <c r="C27" t="s">
        <v>57</v>
      </c>
      <c r="D27">
        <v>797</v>
      </c>
      <c r="E27">
        <v>721</v>
      </c>
      <c r="F27" s="1">
        <f t="shared" si="0"/>
        <v>0.90464240903387705</v>
      </c>
      <c r="G27">
        <v>0</v>
      </c>
      <c r="H27" s="1">
        <f t="shared" si="1"/>
        <v>0</v>
      </c>
      <c r="I27">
        <v>0</v>
      </c>
      <c r="J27" s="1">
        <f t="shared" si="2"/>
        <v>0</v>
      </c>
      <c r="K27">
        <v>54</v>
      </c>
      <c r="L27" s="1">
        <f t="shared" si="3"/>
        <v>6.775407779171895E-2</v>
      </c>
      <c r="M27">
        <v>0</v>
      </c>
      <c r="N27" s="1">
        <f t="shared" si="4"/>
        <v>0</v>
      </c>
      <c r="O27">
        <v>22</v>
      </c>
      <c r="P27">
        <v>0</v>
      </c>
      <c r="Q27" s="1">
        <f t="shared" si="5"/>
        <v>2.7603513174404015E-2</v>
      </c>
    </row>
    <row r="28" spans="1:17" x14ac:dyDescent="0.25">
      <c r="A28" t="s">
        <v>58</v>
      </c>
      <c r="B28">
        <v>11548</v>
      </c>
      <c r="C28" t="s">
        <v>59</v>
      </c>
      <c r="D28">
        <v>2328</v>
      </c>
      <c r="E28">
        <v>1603</v>
      </c>
      <c r="F28" s="1">
        <f t="shared" si="0"/>
        <v>0.68857388316151202</v>
      </c>
      <c r="G28">
        <v>264</v>
      </c>
      <c r="H28" s="1">
        <f t="shared" si="1"/>
        <v>0.1134020618556701</v>
      </c>
      <c r="I28">
        <v>0</v>
      </c>
      <c r="J28" s="1">
        <f t="shared" si="2"/>
        <v>0</v>
      </c>
      <c r="K28">
        <v>290</v>
      </c>
      <c r="L28" s="1">
        <f t="shared" si="3"/>
        <v>0.12457044673539519</v>
      </c>
      <c r="M28">
        <v>0</v>
      </c>
      <c r="N28" s="1">
        <f t="shared" si="4"/>
        <v>0</v>
      </c>
      <c r="O28">
        <v>51</v>
      </c>
      <c r="P28">
        <v>120</v>
      </c>
      <c r="Q28" s="1">
        <f t="shared" si="5"/>
        <v>7.3453608247422683E-2</v>
      </c>
    </row>
    <row r="29" spans="1:17" x14ac:dyDescent="0.25">
      <c r="A29" t="s">
        <v>60</v>
      </c>
      <c r="B29">
        <v>11549</v>
      </c>
      <c r="C29" t="s">
        <v>61</v>
      </c>
      <c r="D29">
        <v>2337</v>
      </c>
      <c r="E29">
        <v>1599</v>
      </c>
      <c r="F29" s="1">
        <f t="shared" si="0"/>
        <v>0.68421052631578949</v>
      </c>
      <c r="G29">
        <v>301</v>
      </c>
      <c r="H29" s="1">
        <f t="shared" si="1"/>
        <v>0.12879760376551133</v>
      </c>
      <c r="I29">
        <v>15</v>
      </c>
      <c r="J29" s="1">
        <f t="shared" si="2"/>
        <v>6.4184852374839542E-3</v>
      </c>
      <c r="K29">
        <v>204</v>
      </c>
      <c r="L29" s="1">
        <f t="shared" si="3"/>
        <v>8.7291399229781769E-2</v>
      </c>
      <c r="M29">
        <v>0</v>
      </c>
      <c r="N29" s="1">
        <f t="shared" si="4"/>
        <v>0</v>
      </c>
      <c r="O29">
        <v>48</v>
      </c>
      <c r="P29">
        <v>170</v>
      </c>
      <c r="Q29" s="1">
        <f t="shared" si="5"/>
        <v>9.3281985451433458E-2</v>
      </c>
    </row>
    <row r="30" spans="1:17" x14ac:dyDescent="0.25">
      <c r="A30" t="s">
        <v>62</v>
      </c>
      <c r="B30">
        <v>11550</v>
      </c>
      <c r="C30" t="s">
        <v>63</v>
      </c>
      <c r="D30">
        <v>57224</v>
      </c>
      <c r="E30">
        <v>10534</v>
      </c>
      <c r="F30" s="1">
        <f t="shared" si="0"/>
        <v>0.18408360128617363</v>
      </c>
      <c r="G30">
        <v>27343</v>
      </c>
      <c r="H30" s="1">
        <f t="shared" si="1"/>
        <v>0.47782398993429331</v>
      </c>
      <c r="I30">
        <v>40</v>
      </c>
      <c r="J30" s="1">
        <f t="shared" si="2"/>
        <v>6.9900740947854046E-4</v>
      </c>
      <c r="K30">
        <v>1143</v>
      </c>
      <c r="L30" s="1">
        <f t="shared" si="3"/>
        <v>1.9974136725849294E-2</v>
      </c>
      <c r="M30">
        <v>0</v>
      </c>
      <c r="N30" s="1">
        <f t="shared" si="4"/>
        <v>0</v>
      </c>
      <c r="O30">
        <v>15476</v>
      </c>
      <c r="P30">
        <v>2688</v>
      </c>
      <c r="Q30" s="1">
        <f t="shared" si="5"/>
        <v>0.31741926464420522</v>
      </c>
    </row>
    <row r="31" spans="1:17" x14ac:dyDescent="0.25">
      <c r="A31" t="s">
        <v>64</v>
      </c>
      <c r="B31">
        <v>11552</v>
      </c>
      <c r="C31" t="s">
        <v>65</v>
      </c>
      <c r="D31">
        <v>22949</v>
      </c>
      <c r="E31">
        <v>14463</v>
      </c>
      <c r="F31" s="1">
        <f t="shared" si="0"/>
        <v>0.63022353915203277</v>
      </c>
      <c r="G31">
        <v>5073</v>
      </c>
      <c r="H31" s="1">
        <f t="shared" si="1"/>
        <v>0.22105538367684865</v>
      </c>
      <c r="I31">
        <v>26</v>
      </c>
      <c r="J31" s="1">
        <f t="shared" si="2"/>
        <v>1.1329469693668569E-3</v>
      </c>
      <c r="K31">
        <v>1824</v>
      </c>
      <c r="L31" s="1">
        <f t="shared" si="3"/>
        <v>7.9480587389428731E-2</v>
      </c>
      <c r="M31">
        <v>0</v>
      </c>
      <c r="N31" s="1">
        <f t="shared" si="4"/>
        <v>0</v>
      </c>
      <c r="O31">
        <v>537</v>
      </c>
      <c r="P31">
        <v>1026</v>
      </c>
      <c r="Q31" s="1">
        <f t="shared" si="5"/>
        <v>6.810754281232298E-2</v>
      </c>
    </row>
    <row r="32" spans="1:17" x14ac:dyDescent="0.25">
      <c r="A32" t="s">
        <v>66</v>
      </c>
      <c r="B32">
        <v>11553</v>
      </c>
      <c r="C32" t="s">
        <v>67</v>
      </c>
      <c r="D32">
        <v>26506</v>
      </c>
      <c r="E32">
        <v>6372</v>
      </c>
      <c r="F32" s="1">
        <f t="shared" si="0"/>
        <v>0.24039840036218216</v>
      </c>
      <c r="G32">
        <v>12926</v>
      </c>
      <c r="H32" s="1">
        <f t="shared" si="1"/>
        <v>0.48766317060288239</v>
      </c>
      <c r="I32">
        <v>100</v>
      </c>
      <c r="J32" s="1">
        <f t="shared" si="2"/>
        <v>3.7727307024824569E-3</v>
      </c>
      <c r="K32">
        <v>536</v>
      </c>
      <c r="L32" s="1">
        <f t="shared" si="3"/>
        <v>2.0221836565305969E-2</v>
      </c>
      <c r="M32">
        <v>0</v>
      </c>
      <c r="N32" s="1">
        <f t="shared" si="4"/>
        <v>0</v>
      </c>
      <c r="O32">
        <v>3195</v>
      </c>
      <c r="P32">
        <v>3377</v>
      </c>
      <c r="Q32" s="1">
        <f t="shared" si="5"/>
        <v>0.24794386176714706</v>
      </c>
    </row>
    <row r="33" spans="1:17" x14ac:dyDescent="0.25">
      <c r="A33" t="s">
        <v>68</v>
      </c>
      <c r="B33">
        <v>11554</v>
      </c>
      <c r="C33" t="s">
        <v>69</v>
      </c>
      <c r="D33">
        <v>37513</v>
      </c>
      <c r="E33">
        <v>29141</v>
      </c>
      <c r="F33" s="1">
        <f t="shared" si="0"/>
        <v>0.77682403433476399</v>
      </c>
      <c r="G33">
        <v>1815</v>
      </c>
      <c r="H33" s="1">
        <f t="shared" si="1"/>
        <v>4.838322714792205E-2</v>
      </c>
      <c r="I33">
        <v>48</v>
      </c>
      <c r="J33" s="1">
        <f t="shared" si="2"/>
        <v>1.2795564204409139E-3</v>
      </c>
      <c r="K33">
        <v>4080</v>
      </c>
      <c r="L33" s="1">
        <f t="shared" si="3"/>
        <v>0.10876229573747767</v>
      </c>
      <c r="M33">
        <v>0</v>
      </c>
      <c r="N33" s="1">
        <f t="shared" si="4"/>
        <v>0</v>
      </c>
      <c r="O33">
        <v>1753</v>
      </c>
      <c r="P33">
        <v>676</v>
      </c>
      <c r="Q33" s="1">
        <f t="shared" si="5"/>
        <v>6.475088635939541E-2</v>
      </c>
    </row>
    <row r="34" spans="1:17" x14ac:dyDescent="0.25">
      <c r="A34" t="s">
        <v>70</v>
      </c>
      <c r="B34">
        <v>11556</v>
      </c>
      <c r="C34" t="s">
        <v>71</v>
      </c>
      <c r="D34">
        <v>0</v>
      </c>
      <c r="E34">
        <v>0</v>
      </c>
      <c r="F34" s="1" t="e">
        <f t="shared" si="0"/>
        <v>#DIV/0!</v>
      </c>
      <c r="G34">
        <v>0</v>
      </c>
      <c r="H34" s="1" t="e">
        <f t="shared" si="1"/>
        <v>#DIV/0!</v>
      </c>
      <c r="I34">
        <v>0</v>
      </c>
      <c r="J34" s="1" t="e">
        <f t="shared" si="2"/>
        <v>#DIV/0!</v>
      </c>
      <c r="K34">
        <v>0</v>
      </c>
      <c r="L34" s="1" t="e">
        <f t="shared" si="3"/>
        <v>#DIV/0!</v>
      </c>
      <c r="M34">
        <v>0</v>
      </c>
      <c r="N34" s="1" t="e">
        <f t="shared" si="4"/>
        <v>#DIV/0!</v>
      </c>
      <c r="O34">
        <v>0</v>
      </c>
      <c r="P34">
        <v>0</v>
      </c>
      <c r="Q34" s="1" t="e">
        <f t="shared" si="5"/>
        <v>#DIV/0!</v>
      </c>
    </row>
    <row r="35" spans="1:17" x14ac:dyDescent="0.25">
      <c r="A35" t="s">
        <v>72</v>
      </c>
      <c r="B35">
        <v>11557</v>
      </c>
      <c r="C35" t="s">
        <v>73</v>
      </c>
      <c r="D35">
        <v>7364</v>
      </c>
      <c r="E35">
        <v>6505</v>
      </c>
      <c r="F35" s="1">
        <f t="shared" si="0"/>
        <v>0.88335143943508965</v>
      </c>
      <c r="G35">
        <v>15</v>
      </c>
      <c r="H35" s="1">
        <f t="shared" si="1"/>
        <v>2.0369364475828354E-3</v>
      </c>
      <c r="I35">
        <v>0</v>
      </c>
      <c r="J35" s="1">
        <f t="shared" si="2"/>
        <v>0</v>
      </c>
      <c r="K35">
        <v>788</v>
      </c>
      <c r="L35" s="1">
        <f t="shared" si="3"/>
        <v>0.10700706137968495</v>
      </c>
      <c r="M35">
        <v>0</v>
      </c>
      <c r="N35" s="1">
        <f t="shared" si="4"/>
        <v>0</v>
      </c>
      <c r="O35">
        <v>34</v>
      </c>
      <c r="P35">
        <v>22</v>
      </c>
      <c r="Q35" s="1">
        <f t="shared" si="5"/>
        <v>7.6045627376425855E-3</v>
      </c>
    </row>
    <row r="36" spans="1:17" x14ac:dyDescent="0.25">
      <c r="A36" t="s">
        <v>74</v>
      </c>
      <c r="B36">
        <v>11558</v>
      </c>
      <c r="C36" t="s">
        <v>75</v>
      </c>
      <c r="D36">
        <v>8646</v>
      </c>
      <c r="E36">
        <v>7136</v>
      </c>
      <c r="F36" s="1">
        <f t="shared" si="0"/>
        <v>0.82535276428406201</v>
      </c>
      <c r="G36">
        <v>94</v>
      </c>
      <c r="H36" s="1">
        <f t="shared" si="1"/>
        <v>1.0872079574369651E-2</v>
      </c>
      <c r="I36">
        <v>41</v>
      </c>
      <c r="J36" s="1">
        <f t="shared" si="2"/>
        <v>4.7420772611612306E-3</v>
      </c>
      <c r="K36">
        <v>389</v>
      </c>
      <c r="L36" s="1">
        <f t="shared" si="3"/>
        <v>4.4991903770529723E-2</v>
      </c>
      <c r="M36">
        <v>0</v>
      </c>
      <c r="N36" s="1">
        <f t="shared" si="4"/>
        <v>0</v>
      </c>
      <c r="O36">
        <v>716</v>
      </c>
      <c r="P36">
        <v>270</v>
      </c>
      <c r="Q36" s="1">
        <f t="shared" si="5"/>
        <v>0.11404117510987739</v>
      </c>
    </row>
    <row r="37" spans="1:17" x14ac:dyDescent="0.25">
      <c r="A37" t="s">
        <v>76</v>
      </c>
      <c r="B37">
        <v>11559</v>
      </c>
      <c r="C37" t="s">
        <v>77</v>
      </c>
      <c r="D37">
        <v>8402</v>
      </c>
      <c r="E37">
        <v>7244</v>
      </c>
      <c r="F37" s="1">
        <f t="shared" si="0"/>
        <v>0.86217567245893834</v>
      </c>
      <c r="G37">
        <v>137</v>
      </c>
      <c r="H37" s="1">
        <f t="shared" si="1"/>
        <v>1.6305641513925256E-2</v>
      </c>
      <c r="I37">
        <v>10</v>
      </c>
      <c r="J37" s="1">
        <f t="shared" si="2"/>
        <v>1.1901928112354201E-3</v>
      </c>
      <c r="K37">
        <v>105</v>
      </c>
      <c r="L37" s="1">
        <f t="shared" si="3"/>
        <v>1.2497024517971911E-2</v>
      </c>
      <c r="M37">
        <v>0</v>
      </c>
      <c r="N37" s="1">
        <f t="shared" si="4"/>
        <v>0</v>
      </c>
      <c r="O37">
        <v>582</v>
      </c>
      <c r="P37">
        <v>324</v>
      </c>
      <c r="Q37" s="1">
        <f t="shared" si="5"/>
        <v>0.10783146869792906</v>
      </c>
    </row>
    <row r="38" spans="1:17" x14ac:dyDescent="0.25">
      <c r="A38" t="s">
        <v>78</v>
      </c>
      <c r="B38">
        <v>11560</v>
      </c>
      <c r="C38" t="s">
        <v>79</v>
      </c>
      <c r="D38">
        <v>6334</v>
      </c>
      <c r="E38">
        <v>5773</v>
      </c>
      <c r="F38" s="1">
        <f t="shared" si="0"/>
        <v>0.91143037574992103</v>
      </c>
      <c r="G38">
        <v>100</v>
      </c>
      <c r="H38" s="1">
        <f t="shared" si="1"/>
        <v>1.5787811809283233E-2</v>
      </c>
      <c r="I38">
        <v>6</v>
      </c>
      <c r="J38" s="1">
        <f t="shared" si="2"/>
        <v>9.4726870855699403E-4</v>
      </c>
      <c r="K38">
        <v>137</v>
      </c>
      <c r="L38" s="1">
        <f t="shared" si="3"/>
        <v>2.162930217871803E-2</v>
      </c>
      <c r="M38">
        <v>11</v>
      </c>
      <c r="N38" s="1">
        <f t="shared" si="4"/>
        <v>1.7366592990211557E-3</v>
      </c>
      <c r="O38">
        <v>293</v>
      </c>
      <c r="P38">
        <v>14</v>
      </c>
      <c r="Q38" s="1">
        <f t="shared" si="5"/>
        <v>4.8468582254499529E-2</v>
      </c>
    </row>
    <row r="39" spans="1:17" x14ac:dyDescent="0.25">
      <c r="A39" t="s">
        <v>80</v>
      </c>
      <c r="B39">
        <v>11561</v>
      </c>
      <c r="C39" t="s">
        <v>81</v>
      </c>
      <c r="D39">
        <v>37599</v>
      </c>
      <c r="E39">
        <v>31115</v>
      </c>
      <c r="F39" s="1">
        <f t="shared" si="0"/>
        <v>0.82754860501609084</v>
      </c>
      <c r="G39">
        <v>1826</v>
      </c>
      <c r="H39" s="1">
        <f t="shared" si="1"/>
        <v>4.856512141280353E-2</v>
      </c>
      <c r="I39">
        <v>20</v>
      </c>
      <c r="J39" s="1">
        <f t="shared" si="2"/>
        <v>5.3192904066597514E-4</v>
      </c>
      <c r="K39">
        <v>1268</v>
      </c>
      <c r="L39" s="1">
        <f t="shared" si="3"/>
        <v>3.3724301178222824E-2</v>
      </c>
      <c r="M39">
        <v>0</v>
      </c>
      <c r="N39" s="1">
        <f t="shared" si="4"/>
        <v>0</v>
      </c>
      <c r="O39">
        <v>2351</v>
      </c>
      <c r="P39">
        <v>1019</v>
      </c>
      <c r="Q39" s="1">
        <f t="shared" si="5"/>
        <v>8.9630043352216818E-2</v>
      </c>
    </row>
    <row r="40" spans="1:17" x14ac:dyDescent="0.25">
      <c r="A40" t="s">
        <v>82</v>
      </c>
      <c r="B40">
        <v>11563</v>
      </c>
      <c r="C40" t="s">
        <v>83</v>
      </c>
      <c r="D40">
        <v>22984</v>
      </c>
      <c r="E40">
        <v>20430</v>
      </c>
      <c r="F40" s="1">
        <f t="shared" si="0"/>
        <v>0.88887922032718414</v>
      </c>
      <c r="G40">
        <v>686</v>
      </c>
      <c r="H40" s="1">
        <f t="shared" si="1"/>
        <v>2.9846849982596589E-2</v>
      </c>
      <c r="I40">
        <v>0</v>
      </c>
      <c r="J40" s="1">
        <f t="shared" si="2"/>
        <v>0</v>
      </c>
      <c r="K40">
        <v>1055</v>
      </c>
      <c r="L40" s="1">
        <f t="shared" si="3"/>
        <v>4.5901496693351897E-2</v>
      </c>
      <c r="M40">
        <v>0</v>
      </c>
      <c r="N40" s="1">
        <f t="shared" si="4"/>
        <v>0</v>
      </c>
      <c r="O40">
        <v>459</v>
      </c>
      <c r="P40">
        <v>354</v>
      </c>
      <c r="Q40" s="1">
        <f t="shared" si="5"/>
        <v>3.5372432996867383E-2</v>
      </c>
    </row>
    <row r="41" spans="1:17" x14ac:dyDescent="0.25">
      <c r="A41" t="s">
        <v>84</v>
      </c>
      <c r="B41">
        <v>11565</v>
      </c>
      <c r="C41" t="s">
        <v>85</v>
      </c>
      <c r="D41">
        <v>8820</v>
      </c>
      <c r="E41">
        <v>8086</v>
      </c>
      <c r="F41" s="1">
        <f t="shared" si="0"/>
        <v>0.91678004535147395</v>
      </c>
      <c r="G41">
        <v>202</v>
      </c>
      <c r="H41" s="1">
        <f t="shared" si="1"/>
        <v>2.2902494331065761E-2</v>
      </c>
      <c r="I41">
        <v>10</v>
      </c>
      <c r="J41" s="1">
        <f t="shared" si="2"/>
        <v>1.1337868480725624E-3</v>
      </c>
      <c r="K41">
        <v>388</v>
      </c>
      <c r="L41" s="1">
        <f t="shared" si="3"/>
        <v>4.3990929705215419E-2</v>
      </c>
      <c r="M41">
        <v>0</v>
      </c>
      <c r="N41" s="1">
        <f t="shared" si="4"/>
        <v>0</v>
      </c>
      <c r="O41">
        <v>79</v>
      </c>
      <c r="P41">
        <v>55</v>
      </c>
      <c r="Q41" s="1">
        <f t="shared" si="5"/>
        <v>1.5192743764172336E-2</v>
      </c>
    </row>
    <row r="42" spans="1:17" x14ac:dyDescent="0.25">
      <c r="A42" t="s">
        <v>86</v>
      </c>
      <c r="B42">
        <v>11566</v>
      </c>
      <c r="C42" t="s">
        <v>87</v>
      </c>
      <c r="D42">
        <v>33791</v>
      </c>
      <c r="E42">
        <v>30639</v>
      </c>
      <c r="F42" s="1">
        <f t="shared" si="0"/>
        <v>0.9067207244532568</v>
      </c>
      <c r="G42">
        <v>528</v>
      </c>
      <c r="H42" s="1">
        <f t="shared" si="1"/>
        <v>1.5625462401231097E-2</v>
      </c>
      <c r="I42">
        <v>5</v>
      </c>
      <c r="J42" s="1">
        <f t="shared" si="2"/>
        <v>1.4796839395105207E-4</v>
      </c>
      <c r="K42">
        <v>1317</v>
      </c>
      <c r="L42" s="1">
        <f t="shared" si="3"/>
        <v>3.897487496670711E-2</v>
      </c>
      <c r="M42">
        <v>0</v>
      </c>
      <c r="N42" s="1">
        <f t="shared" si="4"/>
        <v>0</v>
      </c>
      <c r="O42">
        <v>853</v>
      </c>
      <c r="P42">
        <v>449</v>
      </c>
      <c r="Q42" s="1">
        <f t="shared" si="5"/>
        <v>3.8530969784853958E-2</v>
      </c>
    </row>
    <row r="43" spans="1:17" x14ac:dyDescent="0.25">
      <c r="A43" t="s">
        <v>88</v>
      </c>
      <c r="B43">
        <v>11568</v>
      </c>
      <c r="C43" t="s">
        <v>89</v>
      </c>
      <c r="D43">
        <v>4240</v>
      </c>
      <c r="E43">
        <v>2766</v>
      </c>
      <c r="F43" s="1">
        <f t="shared" si="0"/>
        <v>0.65235849056603779</v>
      </c>
      <c r="G43">
        <v>320</v>
      </c>
      <c r="H43" s="1">
        <f t="shared" si="1"/>
        <v>7.5471698113207544E-2</v>
      </c>
      <c r="I43">
        <v>20</v>
      </c>
      <c r="J43" s="1">
        <f t="shared" si="2"/>
        <v>4.7169811320754715E-3</v>
      </c>
      <c r="K43">
        <v>830</v>
      </c>
      <c r="L43" s="1">
        <f t="shared" si="3"/>
        <v>0.19575471698113209</v>
      </c>
      <c r="M43">
        <v>0</v>
      </c>
      <c r="N43" s="1">
        <f t="shared" si="4"/>
        <v>0</v>
      </c>
      <c r="O43">
        <v>130</v>
      </c>
      <c r="P43">
        <v>174</v>
      </c>
      <c r="Q43" s="1">
        <f t="shared" si="5"/>
        <v>7.1698113207547168E-2</v>
      </c>
    </row>
    <row r="44" spans="1:17" x14ac:dyDescent="0.25">
      <c r="A44" t="s">
        <v>90</v>
      </c>
      <c r="B44">
        <v>11569</v>
      </c>
      <c r="C44" t="s">
        <v>91</v>
      </c>
      <c r="D44">
        <v>1284</v>
      </c>
      <c r="E44">
        <v>1284</v>
      </c>
      <c r="F44" s="1">
        <f t="shared" si="0"/>
        <v>1</v>
      </c>
      <c r="G44">
        <v>0</v>
      </c>
      <c r="H44" s="1">
        <f t="shared" si="1"/>
        <v>0</v>
      </c>
      <c r="I44">
        <v>0</v>
      </c>
      <c r="J44" s="1">
        <f t="shared" si="2"/>
        <v>0</v>
      </c>
      <c r="K44">
        <v>0</v>
      </c>
      <c r="L44" s="1">
        <f t="shared" si="3"/>
        <v>0</v>
      </c>
      <c r="M44">
        <v>0</v>
      </c>
      <c r="N44" s="1">
        <f t="shared" si="4"/>
        <v>0</v>
      </c>
      <c r="O44">
        <v>0</v>
      </c>
      <c r="P44">
        <v>0</v>
      </c>
      <c r="Q44" s="1">
        <f t="shared" si="5"/>
        <v>0</v>
      </c>
    </row>
    <row r="45" spans="1:17" x14ac:dyDescent="0.25">
      <c r="A45" t="s">
        <v>92</v>
      </c>
      <c r="B45">
        <v>11570</v>
      </c>
      <c r="C45" t="s">
        <v>93</v>
      </c>
      <c r="D45">
        <v>27896</v>
      </c>
      <c r="E45">
        <v>22852</v>
      </c>
      <c r="F45" s="1">
        <f t="shared" si="0"/>
        <v>0.81918554631488383</v>
      </c>
      <c r="G45">
        <v>2660</v>
      </c>
      <c r="H45" s="1">
        <f t="shared" si="1"/>
        <v>9.5354172641238882E-2</v>
      </c>
      <c r="I45">
        <v>429</v>
      </c>
      <c r="J45" s="1">
        <f t="shared" si="2"/>
        <v>1.5378548895899053E-2</v>
      </c>
      <c r="K45">
        <v>343</v>
      </c>
      <c r="L45" s="1">
        <f t="shared" si="3"/>
        <v>1.2295669630054488E-2</v>
      </c>
      <c r="M45">
        <v>0</v>
      </c>
      <c r="N45" s="1">
        <f t="shared" si="4"/>
        <v>0</v>
      </c>
      <c r="O45">
        <v>631</v>
      </c>
      <c r="P45">
        <v>981</v>
      </c>
      <c r="Q45" s="1">
        <f t="shared" si="5"/>
        <v>5.7786062517923717E-2</v>
      </c>
    </row>
    <row r="46" spans="1:17" x14ac:dyDescent="0.25">
      <c r="A46" t="s">
        <v>94</v>
      </c>
      <c r="B46">
        <v>11572</v>
      </c>
      <c r="C46" t="s">
        <v>95</v>
      </c>
      <c r="D46">
        <v>28901</v>
      </c>
      <c r="E46">
        <v>27056</v>
      </c>
      <c r="F46" s="1">
        <f t="shared" si="0"/>
        <v>0.93616137849901393</v>
      </c>
      <c r="G46">
        <v>188</v>
      </c>
      <c r="H46" s="1">
        <f t="shared" si="1"/>
        <v>6.5049652261167431E-3</v>
      </c>
      <c r="I46">
        <v>59</v>
      </c>
      <c r="J46" s="1">
        <f t="shared" si="2"/>
        <v>2.0414518528770629E-3</v>
      </c>
      <c r="K46">
        <v>710</v>
      </c>
      <c r="L46" s="1">
        <f t="shared" si="3"/>
        <v>2.4566623992249403E-2</v>
      </c>
      <c r="M46">
        <v>0</v>
      </c>
      <c r="N46" s="1">
        <f t="shared" si="4"/>
        <v>0</v>
      </c>
      <c r="O46">
        <v>582</v>
      </c>
      <c r="P46">
        <v>306</v>
      </c>
      <c r="Q46" s="1">
        <f t="shared" si="5"/>
        <v>3.0725580429742917E-2</v>
      </c>
    </row>
    <row r="47" spans="1:17" x14ac:dyDescent="0.25">
      <c r="A47" t="s">
        <v>96</v>
      </c>
      <c r="B47">
        <v>11575</v>
      </c>
      <c r="C47" t="s">
        <v>97</v>
      </c>
      <c r="D47">
        <v>16674</v>
      </c>
      <c r="E47">
        <v>2531</v>
      </c>
      <c r="F47" s="1">
        <f t="shared" si="0"/>
        <v>0.15179321098716564</v>
      </c>
      <c r="G47">
        <v>10680</v>
      </c>
      <c r="H47" s="1">
        <f t="shared" si="1"/>
        <v>0.64051817200431815</v>
      </c>
      <c r="I47">
        <v>12</v>
      </c>
      <c r="J47" s="1">
        <f t="shared" si="2"/>
        <v>7.1968333933069444E-4</v>
      </c>
      <c r="K47">
        <v>148</v>
      </c>
      <c r="L47" s="1">
        <f t="shared" si="3"/>
        <v>8.8760945184118995E-3</v>
      </c>
      <c r="M47">
        <v>0</v>
      </c>
      <c r="N47" s="1">
        <f t="shared" si="4"/>
        <v>0</v>
      </c>
      <c r="O47">
        <v>1846</v>
      </c>
      <c r="P47">
        <v>1457</v>
      </c>
      <c r="Q47" s="1">
        <f t="shared" si="5"/>
        <v>0.19809283915077366</v>
      </c>
    </row>
    <row r="48" spans="1:17" x14ac:dyDescent="0.25">
      <c r="A48" t="s">
        <v>98</v>
      </c>
      <c r="B48">
        <v>11576</v>
      </c>
      <c r="C48" t="s">
        <v>99</v>
      </c>
      <c r="D48">
        <v>12325</v>
      </c>
      <c r="E48">
        <v>10197</v>
      </c>
      <c r="F48" s="1">
        <f t="shared" si="0"/>
        <v>0.82734279918864095</v>
      </c>
      <c r="G48">
        <v>77</v>
      </c>
      <c r="H48" s="1">
        <f t="shared" si="1"/>
        <v>6.2474645030425966E-3</v>
      </c>
      <c r="I48">
        <v>0</v>
      </c>
      <c r="J48" s="1">
        <f t="shared" si="2"/>
        <v>0</v>
      </c>
      <c r="K48">
        <v>1756</v>
      </c>
      <c r="L48" s="1">
        <f t="shared" si="3"/>
        <v>0.14247464503042595</v>
      </c>
      <c r="M48">
        <v>0</v>
      </c>
      <c r="N48" s="1">
        <f t="shared" si="4"/>
        <v>0</v>
      </c>
      <c r="O48">
        <v>64</v>
      </c>
      <c r="P48">
        <v>231</v>
      </c>
      <c r="Q48" s="1">
        <f t="shared" si="5"/>
        <v>2.3935091277890466E-2</v>
      </c>
    </row>
    <row r="49" spans="1:17" x14ac:dyDescent="0.25">
      <c r="A49" t="s">
        <v>100</v>
      </c>
      <c r="B49">
        <v>11577</v>
      </c>
      <c r="C49" t="s">
        <v>101</v>
      </c>
      <c r="D49">
        <v>12788</v>
      </c>
      <c r="E49">
        <v>9256</v>
      </c>
      <c r="F49" s="1">
        <f t="shared" si="0"/>
        <v>0.72380356584297778</v>
      </c>
      <c r="G49">
        <v>307</v>
      </c>
      <c r="H49" s="1">
        <f t="shared" si="1"/>
        <v>2.4006881451360651E-2</v>
      </c>
      <c r="I49">
        <v>0</v>
      </c>
      <c r="J49" s="1">
        <f t="shared" si="2"/>
        <v>0</v>
      </c>
      <c r="K49">
        <v>2369</v>
      </c>
      <c r="L49" s="1">
        <f t="shared" si="3"/>
        <v>0.18525179856115107</v>
      </c>
      <c r="M49">
        <v>0</v>
      </c>
      <c r="N49" s="1">
        <f t="shared" si="4"/>
        <v>0</v>
      </c>
      <c r="O49">
        <v>457</v>
      </c>
      <c r="P49">
        <v>399</v>
      </c>
      <c r="Q49" s="1">
        <f t="shared" si="5"/>
        <v>6.6937754144510475E-2</v>
      </c>
    </row>
    <row r="50" spans="1:17" x14ac:dyDescent="0.25">
      <c r="A50" t="s">
        <v>102</v>
      </c>
      <c r="B50">
        <v>11579</v>
      </c>
      <c r="C50" t="s">
        <v>103</v>
      </c>
      <c r="D50">
        <v>5336</v>
      </c>
      <c r="E50">
        <v>4841</v>
      </c>
      <c r="F50" s="1">
        <f t="shared" si="0"/>
        <v>0.90723388305847075</v>
      </c>
      <c r="G50">
        <v>235</v>
      </c>
      <c r="H50" s="1">
        <f t="shared" si="1"/>
        <v>4.404047976011994E-2</v>
      </c>
      <c r="I50">
        <v>0</v>
      </c>
      <c r="J50" s="1">
        <f t="shared" si="2"/>
        <v>0</v>
      </c>
      <c r="K50">
        <v>91</v>
      </c>
      <c r="L50" s="1">
        <f t="shared" si="3"/>
        <v>1.7053973013493252E-2</v>
      </c>
      <c r="M50">
        <v>0</v>
      </c>
      <c r="N50" s="1">
        <f t="shared" si="4"/>
        <v>0</v>
      </c>
      <c r="O50">
        <v>76</v>
      </c>
      <c r="P50">
        <v>93</v>
      </c>
      <c r="Q50" s="1">
        <f t="shared" si="5"/>
        <v>3.1671664167916044E-2</v>
      </c>
    </row>
    <row r="51" spans="1:17" x14ac:dyDescent="0.25">
      <c r="A51" t="s">
        <v>104</v>
      </c>
      <c r="B51">
        <v>11580</v>
      </c>
      <c r="C51" t="s">
        <v>105</v>
      </c>
      <c r="D51">
        <v>41525</v>
      </c>
      <c r="E51">
        <v>15187</v>
      </c>
      <c r="F51" s="1">
        <f t="shared" si="0"/>
        <v>0.36573148705599035</v>
      </c>
      <c r="G51">
        <v>12821</v>
      </c>
      <c r="H51" s="1">
        <f t="shared" si="1"/>
        <v>0.30875376279349787</v>
      </c>
      <c r="I51">
        <v>12</v>
      </c>
      <c r="J51" s="1">
        <f t="shared" si="2"/>
        <v>2.8898254063816978E-4</v>
      </c>
      <c r="K51">
        <v>5792</v>
      </c>
      <c r="L51" s="1">
        <f t="shared" si="3"/>
        <v>0.13948223961468995</v>
      </c>
      <c r="M51">
        <v>0</v>
      </c>
      <c r="N51" s="1">
        <f t="shared" si="4"/>
        <v>0</v>
      </c>
      <c r="O51">
        <v>6534</v>
      </c>
      <c r="P51">
        <v>1179</v>
      </c>
      <c r="Q51" s="1">
        <f t="shared" si="5"/>
        <v>0.18574352799518362</v>
      </c>
    </row>
    <row r="52" spans="1:17" x14ac:dyDescent="0.25">
      <c r="A52" t="s">
        <v>106</v>
      </c>
      <c r="B52">
        <v>11581</v>
      </c>
      <c r="C52" t="s">
        <v>107</v>
      </c>
      <c r="D52">
        <v>20956</v>
      </c>
      <c r="E52">
        <v>13226</v>
      </c>
      <c r="F52" s="1">
        <f t="shared" si="0"/>
        <v>0.63113189539988546</v>
      </c>
      <c r="G52">
        <v>2877</v>
      </c>
      <c r="H52" s="1">
        <f t="shared" si="1"/>
        <v>0.13728765031494561</v>
      </c>
      <c r="I52">
        <v>0</v>
      </c>
      <c r="J52" s="1">
        <f t="shared" si="2"/>
        <v>0</v>
      </c>
      <c r="K52">
        <v>2505</v>
      </c>
      <c r="L52" s="1">
        <f t="shared" si="3"/>
        <v>0.11953617102500477</v>
      </c>
      <c r="M52">
        <v>0</v>
      </c>
      <c r="N52" s="1">
        <f t="shared" si="4"/>
        <v>0</v>
      </c>
      <c r="O52">
        <v>1766</v>
      </c>
      <c r="P52">
        <v>582</v>
      </c>
      <c r="Q52" s="1">
        <f t="shared" si="5"/>
        <v>0.11204428326016415</v>
      </c>
    </row>
    <row r="53" spans="1:17" x14ac:dyDescent="0.25">
      <c r="A53" t="s">
        <v>108</v>
      </c>
      <c r="B53">
        <v>11590</v>
      </c>
      <c r="C53" t="s">
        <v>109</v>
      </c>
      <c r="D53">
        <v>45972</v>
      </c>
      <c r="E53">
        <v>22276</v>
      </c>
      <c r="F53" s="1">
        <f t="shared" si="0"/>
        <v>0.48455581658400765</v>
      </c>
      <c r="G53">
        <v>9603</v>
      </c>
      <c r="H53" s="1">
        <f t="shared" si="1"/>
        <v>0.20888801879404856</v>
      </c>
      <c r="I53">
        <v>62</v>
      </c>
      <c r="J53" s="1">
        <f t="shared" si="2"/>
        <v>1.3486470025232751E-3</v>
      </c>
      <c r="K53">
        <v>4250</v>
      </c>
      <c r="L53" s="1">
        <f t="shared" si="3"/>
        <v>9.2447576785869665E-2</v>
      </c>
      <c r="M53">
        <v>39</v>
      </c>
      <c r="N53" s="1">
        <f t="shared" si="4"/>
        <v>8.4834246932915689E-4</v>
      </c>
      <c r="O53">
        <v>7469</v>
      </c>
      <c r="P53">
        <v>2273</v>
      </c>
      <c r="Q53" s="1">
        <f t="shared" si="5"/>
        <v>0.21191159836422169</v>
      </c>
    </row>
    <row r="54" spans="1:17" x14ac:dyDescent="0.25">
      <c r="A54" t="s">
        <v>110</v>
      </c>
      <c r="B54">
        <v>11596</v>
      </c>
      <c r="C54" t="s">
        <v>111</v>
      </c>
      <c r="D54">
        <v>10638</v>
      </c>
      <c r="E54">
        <v>8688</v>
      </c>
      <c r="F54" s="1">
        <f t="shared" si="0"/>
        <v>0.81669486745628883</v>
      </c>
      <c r="G54">
        <v>33</v>
      </c>
      <c r="H54" s="1">
        <f t="shared" si="1"/>
        <v>3.102086858432036E-3</v>
      </c>
      <c r="I54">
        <v>184</v>
      </c>
      <c r="J54" s="1">
        <f t="shared" si="2"/>
        <v>1.7296484301560444E-2</v>
      </c>
      <c r="K54">
        <v>1299</v>
      </c>
      <c r="L54" s="1">
        <f t="shared" si="3"/>
        <v>0.12210941906373378</v>
      </c>
      <c r="M54">
        <v>0</v>
      </c>
      <c r="N54" s="1">
        <f t="shared" si="4"/>
        <v>0</v>
      </c>
      <c r="O54">
        <v>156</v>
      </c>
      <c r="P54">
        <v>278</v>
      </c>
      <c r="Q54" s="1">
        <f t="shared" si="5"/>
        <v>4.0797142319984957E-2</v>
      </c>
    </row>
    <row r="55" spans="1:17" x14ac:dyDescent="0.25">
      <c r="A55" t="s">
        <v>112</v>
      </c>
      <c r="B55">
        <v>11598</v>
      </c>
      <c r="C55" t="s">
        <v>113</v>
      </c>
      <c r="D55">
        <v>12927</v>
      </c>
      <c r="E55">
        <v>12088</v>
      </c>
      <c r="F55" s="1">
        <f t="shared" si="0"/>
        <v>0.93509708362342381</v>
      </c>
      <c r="G55">
        <v>278</v>
      </c>
      <c r="H55" s="1">
        <f t="shared" si="1"/>
        <v>2.1505376344086023E-2</v>
      </c>
      <c r="I55">
        <v>0</v>
      </c>
      <c r="J55" s="1">
        <f t="shared" si="2"/>
        <v>0</v>
      </c>
      <c r="K55">
        <v>257</v>
      </c>
      <c r="L55" s="1">
        <f t="shared" si="3"/>
        <v>1.9880869497950027E-2</v>
      </c>
      <c r="M55">
        <v>0</v>
      </c>
      <c r="N55" s="1">
        <f t="shared" si="4"/>
        <v>0</v>
      </c>
      <c r="O55">
        <v>159</v>
      </c>
      <c r="P55">
        <v>145</v>
      </c>
      <c r="Q55" s="1">
        <f t="shared" si="5"/>
        <v>2.351667053454011E-2</v>
      </c>
    </row>
    <row r="56" spans="1:17" x14ac:dyDescent="0.25">
      <c r="A56" t="s">
        <v>114</v>
      </c>
      <c r="B56">
        <v>11701</v>
      </c>
      <c r="C56" t="s">
        <v>115</v>
      </c>
      <c r="D56">
        <v>27423</v>
      </c>
      <c r="E56">
        <v>12077</v>
      </c>
      <c r="F56" s="1">
        <f t="shared" si="0"/>
        <v>0.44039674725595301</v>
      </c>
      <c r="G56">
        <v>10511</v>
      </c>
      <c r="H56" s="1">
        <f t="shared" si="1"/>
        <v>0.38329139773183096</v>
      </c>
      <c r="I56">
        <v>62</v>
      </c>
      <c r="J56" s="1">
        <f t="shared" si="2"/>
        <v>2.2608759070852935E-3</v>
      </c>
      <c r="K56">
        <v>390</v>
      </c>
      <c r="L56" s="1">
        <f t="shared" si="3"/>
        <v>1.4221638770375232E-2</v>
      </c>
      <c r="M56">
        <v>0</v>
      </c>
      <c r="N56" s="1">
        <f t="shared" si="4"/>
        <v>0</v>
      </c>
      <c r="O56">
        <v>3417</v>
      </c>
      <c r="P56">
        <v>966</v>
      </c>
      <c r="Q56" s="1">
        <f t="shared" si="5"/>
        <v>0.15982934033475549</v>
      </c>
    </row>
    <row r="57" spans="1:17" x14ac:dyDescent="0.25">
      <c r="A57" t="s">
        <v>116</v>
      </c>
      <c r="B57">
        <v>11702</v>
      </c>
      <c r="C57" t="s">
        <v>117</v>
      </c>
      <c r="D57">
        <v>14512</v>
      </c>
      <c r="E57">
        <v>12947</v>
      </c>
      <c r="F57" s="1">
        <f t="shared" si="0"/>
        <v>0.89215821389195149</v>
      </c>
      <c r="G57">
        <v>230</v>
      </c>
      <c r="H57" s="1">
        <f t="shared" si="1"/>
        <v>1.5848952590959205E-2</v>
      </c>
      <c r="I57">
        <v>18</v>
      </c>
      <c r="J57" s="1">
        <f t="shared" si="2"/>
        <v>1.2403528114663727E-3</v>
      </c>
      <c r="K57">
        <v>566</v>
      </c>
      <c r="L57" s="1">
        <f t="shared" si="3"/>
        <v>3.9002205071664832E-2</v>
      </c>
      <c r="M57">
        <v>0</v>
      </c>
      <c r="N57" s="1">
        <f t="shared" si="4"/>
        <v>0</v>
      </c>
      <c r="O57">
        <v>288</v>
      </c>
      <c r="P57">
        <v>463</v>
      </c>
      <c r="Q57" s="1">
        <f t="shared" si="5"/>
        <v>5.1750275633958107E-2</v>
      </c>
    </row>
    <row r="58" spans="1:17" x14ac:dyDescent="0.25">
      <c r="A58" t="s">
        <v>118</v>
      </c>
      <c r="B58">
        <v>11703</v>
      </c>
      <c r="C58" t="s">
        <v>119</v>
      </c>
      <c r="D58">
        <v>16249</v>
      </c>
      <c r="E58">
        <v>13563</v>
      </c>
      <c r="F58" s="1">
        <f t="shared" si="0"/>
        <v>0.83469751984737517</v>
      </c>
      <c r="G58">
        <v>1284</v>
      </c>
      <c r="H58" s="1">
        <f t="shared" si="1"/>
        <v>7.9020247399839996E-2</v>
      </c>
      <c r="I58">
        <v>0</v>
      </c>
      <c r="J58" s="1">
        <f t="shared" si="2"/>
        <v>0</v>
      </c>
      <c r="K58">
        <v>369</v>
      </c>
      <c r="L58" s="1">
        <f t="shared" si="3"/>
        <v>2.270908979014093E-2</v>
      </c>
      <c r="M58">
        <v>0</v>
      </c>
      <c r="N58" s="1">
        <f t="shared" si="4"/>
        <v>0</v>
      </c>
      <c r="O58">
        <v>747</v>
      </c>
      <c r="P58">
        <v>286</v>
      </c>
      <c r="Q58" s="1">
        <f t="shared" si="5"/>
        <v>6.3573142962643853E-2</v>
      </c>
    </row>
    <row r="59" spans="1:17" x14ac:dyDescent="0.25">
      <c r="A59" t="s">
        <v>120</v>
      </c>
      <c r="B59">
        <v>11704</v>
      </c>
      <c r="C59" t="s">
        <v>121</v>
      </c>
      <c r="D59">
        <v>40685</v>
      </c>
      <c r="E59">
        <v>30789</v>
      </c>
      <c r="F59" s="1">
        <f t="shared" si="0"/>
        <v>0.75676539265085407</v>
      </c>
      <c r="G59">
        <v>4753</v>
      </c>
      <c r="H59" s="1">
        <f t="shared" si="1"/>
        <v>0.1168243824505346</v>
      </c>
      <c r="I59">
        <v>71</v>
      </c>
      <c r="J59" s="1">
        <f t="shared" si="2"/>
        <v>1.7451149072139609E-3</v>
      </c>
      <c r="K59">
        <v>1016</v>
      </c>
      <c r="L59" s="1">
        <f t="shared" si="3"/>
        <v>2.497234853139978E-2</v>
      </c>
      <c r="M59">
        <v>15</v>
      </c>
      <c r="N59" s="1">
        <f t="shared" si="4"/>
        <v>3.6868624800294952E-4</v>
      </c>
      <c r="O59">
        <v>2875</v>
      </c>
      <c r="P59">
        <v>1166</v>
      </c>
      <c r="Q59" s="1">
        <f t="shared" si="5"/>
        <v>9.9324075211994586E-2</v>
      </c>
    </row>
    <row r="60" spans="1:17" x14ac:dyDescent="0.25">
      <c r="A60" t="s">
        <v>122</v>
      </c>
      <c r="B60">
        <v>11705</v>
      </c>
      <c r="C60" t="s">
        <v>123</v>
      </c>
      <c r="D60">
        <v>7571</v>
      </c>
      <c r="E60">
        <v>7273</v>
      </c>
      <c r="F60" s="1">
        <f t="shared" si="0"/>
        <v>0.96063928146876243</v>
      </c>
      <c r="G60">
        <v>65</v>
      </c>
      <c r="H60" s="1">
        <f t="shared" si="1"/>
        <v>8.5853916259410919E-3</v>
      </c>
      <c r="I60">
        <v>11</v>
      </c>
      <c r="J60" s="1">
        <f t="shared" si="2"/>
        <v>1.4529124290054154E-3</v>
      </c>
      <c r="K60">
        <v>120</v>
      </c>
      <c r="L60" s="1">
        <f t="shared" si="3"/>
        <v>1.5849953770968168E-2</v>
      </c>
      <c r="M60">
        <v>0</v>
      </c>
      <c r="N60" s="1">
        <f t="shared" si="4"/>
        <v>0</v>
      </c>
      <c r="O60">
        <v>35</v>
      </c>
      <c r="P60">
        <v>67</v>
      </c>
      <c r="Q60" s="1">
        <f t="shared" si="5"/>
        <v>1.3472460705322943E-2</v>
      </c>
    </row>
    <row r="61" spans="1:17" x14ac:dyDescent="0.25">
      <c r="A61" t="s">
        <v>124</v>
      </c>
      <c r="B61">
        <v>11706</v>
      </c>
      <c r="C61" t="s">
        <v>125</v>
      </c>
      <c r="D61">
        <v>65865</v>
      </c>
      <c r="E61">
        <v>36247</v>
      </c>
      <c r="F61" s="1">
        <f t="shared" si="0"/>
        <v>0.55032262962119483</v>
      </c>
      <c r="G61">
        <v>11693</v>
      </c>
      <c r="H61" s="1">
        <f t="shared" si="1"/>
        <v>0.17752979579442799</v>
      </c>
      <c r="I61">
        <v>306</v>
      </c>
      <c r="J61" s="1">
        <f t="shared" si="2"/>
        <v>4.6458665452061036E-3</v>
      </c>
      <c r="K61">
        <v>2136</v>
      </c>
      <c r="L61" s="1">
        <f t="shared" si="3"/>
        <v>3.2429970393987699E-2</v>
      </c>
      <c r="M61">
        <v>0</v>
      </c>
      <c r="N61" s="1">
        <f t="shared" si="4"/>
        <v>0</v>
      </c>
      <c r="O61">
        <v>12791</v>
      </c>
      <c r="P61">
        <v>2692</v>
      </c>
      <c r="Q61" s="1">
        <f t="shared" si="5"/>
        <v>0.23507173764518333</v>
      </c>
    </row>
    <row r="62" spans="1:17" x14ac:dyDescent="0.25">
      <c r="A62" t="s">
        <v>126</v>
      </c>
      <c r="B62">
        <v>11709</v>
      </c>
      <c r="C62" t="s">
        <v>127</v>
      </c>
      <c r="D62">
        <v>6724</v>
      </c>
      <c r="E62">
        <v>6474</v>
      </c>
      <c r="F62" s="1">
        <f t="shared" si="0"/>
        <v>0.96281975014872101</v>
      </c>
      <c r="G62">
        <v>45</v>
      </c>
      <c r="H62" s="1">
        <f t="shared" si="1"/>
        <v>6.69244497323022E-3</v>
      </c>
      <c r="I62">
        <v>14</v>
      </c>
      <c r="J62" s="1">
        <f t="shared" si="2"/>
        <v>2.0820939916716239E-3</v>
      </c>
      <c r="K62">
        <v>79</v>
      </c>
      <c r="L62" s="1">
        <f t="shared" si="3"/>
        <v>1.1748958953004164E-2</v>
      </c>
      <c r="M62">
        <v>0</v>
      </c>
      <c r="N62" s="1">
        <f t="shared" si="4"/>
        <v>0</v>
      </c>
      <c r="O62">
        <v>48</v>
      </c>
      <c r="P62">
        <v>64</v>
      </c>
      <c r="Q62" s="1">
        <f t="shared" si="5"/>
        <v>1.6656751933372991E-2</v>
      </c>
    </row>
    <row r="63" spans="1:17" x14ac:dyDescent="0.25">
      <c r="A63" t="s">
        <v>128</v>
      </c>
      <c r="B63">
        <v>11710</v>
      </c>
      <c r="C63" t="s">
        <v>129</v>
      </c>
      <c r="D63">
        <v>35151</v>
      </c>
      <c r="E63">
        <v>31870</v>
      </c>
      <c r="F63" s="1">
        <f t="shared" si="0"/>
        <v>0.90665983898039881</v>
      </c>
      <c r="G63">
        <v>312</v>
      </c>
      <c r="H63" s="1">
        <f t="shared" si="1"/>
        <v>8.8759921481607919E-3</v>
      </c>
      <c r="I63">
        <v>180</v>
      </c>
      <c r="J63" s="1">
        <f t="shared" si="2"/>
        <v>5.120764700861995E-3</v>
      </c>
      <c r="K63">
        <v>1788</v>
      </c>
      <c r="L63" s="1">
        <f t="shared" si="3"/>
        <v>5.0866262695229154E-2</v>
      </c>
      <c r="M63">
        <v>0</v>
      </c>
      <c r="N63" s="1">
        <f t="shared" si="4"/>
        <v>0</v>
      </c>
      <c r="O63">
        <v>623</v>
      </c>
      <c r="P63">
        <v>378</v>
      </c>
      <c r="Q63" s="1">
        <f t="shared" si="5"/>
        <v>2.8477141475349209E-2</v>
      </c>
    </row>
    <row r="64" spans="1:17" x14ac:dyDescent="0.25">
      <c r="A64" t="s">
        <v>130</v>
      </c>
      <c r="B64">
        <v>11713</v>
      </c>
      <c r="C64" t="s">
        <v>131</v>
      </c>
      <c r="D64">
        <v>9530</v>
      </c>
      <c r="E64">
        <v>6050</v>
      </c>
      <c r="F64" s="1">
        <f t="shared" si="0"/>
        <v>0.63483735571878275</v>
      </c>
      <c r="G64">
        <v>2361</v>
      </c>
      <c r="H64" s="1">
        <f t="shared" si="1"/>
        <v>0.24774396642182581</v>
      </c>
      <c r="I64">
        <v>13</v>
      </c>
      <c r="J64" s="1">
        <f t="shared" si="2"/>
        <v>1.3641133263378805E-3</v>
      </c>
      <c r="K64">
        <v>497</v>
      </c>
      <c r="L64" s="1">
        <f t="shared" si="3"/>
        <v>5.2151101783840505E-2</v>
      </c>
      <c r="M64">
        <v>12</v>
      </c>
      <c r="N64" s="1">
        <f t="shared" si="4"/>
        <v>1.2591815320041973E-3</v>
      </c>
      <c r="O64">
        <v>382</v>
      </c>
      <c r="P64">
        <v>215</v>
      </c>
      <c r="Q64" s="1">
        <f t="shared" si="5"/>
        <v>6.2644281217208816E-2</v>
      </c>
    </row>
    <row r="65" spans="1:17" x14ac:dyDescent="0.25">
      <c r="A65" t="s">
        <v>132</v>
      </c>
      <c r="B65">
        <v>11714</v>
      </c>
      <c r="C65" t="s">
        <v>133</v>
      </c>
      <c r="D65">
        <v>23313</v>
      </c>
      <c r="E65">
        <v>20687</v>
      </c>
      <c r="F65" s="1">
        <f t="shared" si="0"/>
        <v>0.88735898425771031</v>
      </c>
      <c r="G65">
        <v>46</v>
      </c>
      <c r="H65" s="1">
        <f t="shared" si="1"/>
        <v>1.9731480289966971E-3</v>
      </c>
      <c r="I65">
        <v>15</v>
      </c>
      <c r="J65" s="1">
        <f t="shared" si="2"/>
        <v>6.4341783554240119E-4</v>
      </c>
      <c r="K65">
        <v>2030</v>
      </c>
      <c r="L65" s="1">
        <f t="shared" si="3"/>
        <v>8.7075880410071638E-2</v>
      </c>
      <c r="M65">
        <v>0</v>
      </c>
      <c r="N65" s="1">
        <f t="shared" si="4"/>
        <v>0</v>
      </c>
      <c r="O65">
        <v>305</v>
      </c>
      <c r="P65">
        <v>230</v>
      </c>
      <c r="Q65" s="1">
        <f t="shared" si="5"/>
        <v>2.2948569467678977E-2</v>
      </c>
    </row>
    <row r="66" spans="1:17" x14ac:dyDescent="0.25">
      <c r="A66" t="s">
        <v>134</v>
      </c>
      <c r="B66">
        <v>11715</v>
      </c>
      <c r="C66" t="s">
        <v>135</v>
      </c>
      <c r="D66">
        <v>4335</v>
      </c>
      <c r="E66">
        <v>4322</v>
      </c>
      <c r="F66" s="1">
        <f t="shared" si="0"/>
        <v>0.99700115340253748</v>
      </c>
      <c r="G66">
        <v>0</v>
      </c>
      <c r="H66" s="1">
        <f t="shared" si="1"/>
        <v>0</v>
      </c>
      <c r="I66">
        <v>0</v>
      </c>
      <c r="J66" s="1">
        <f t="shared" si="2"/>
        <v>0</v>
      </c>
      <c r="K66">
        <v>7</v>
      </c>
      <c r="L66" s="1">
        <f t="shared" si="3"/>
        <v>1.6147635524798155E-3</v>
      </c>
      <c r="M66">
        <v>0</v>
      </c>
      <c r="N66" s="1">
        <f t="shared" si="4"/>
        <v>0</v>
      </c>
      <c r="O66">
        <v>0</v>
      </c>
      <c r="P66">
        <v>6</v>
      </c>
      <c r="Q66" s="1">
        <f t="shared" si="5"/>
        <v>1.3840830449826989E-3</v>
      </c>
    </row>
    <row r="67" spans="1:17" x14ac:dyDescent="0.25">
      <c r="A67" t="s">
        <v>136</v>
      </c>
      <c r="B67">
        <v>11716</v>
      </c>
      <c r="C67" t="s">
        <v>137</v>
      </c>
      <c r="D67">
        <v>11134</v>
      </c>
      <c r="E67">
        <v>10604</v>
      </c>
      <c r="F67" s="1">
        <f t="shared" si="0"/>
        <v>0.95239805999640736</v>
      </c>
      <c r="G67">
        <v>58</v>
      </c>
      <c r="H67" s="1">
        <f t="shared" si="1"/>
        <v>5.2092689060535295E-3</v>
      </c>
      <c r="I67">
        <v>0</v>
      </c>
      <c r="J67" s="1">
        <f t="shared" si="2"/>
        <v>0</v>
      </c>
      <c r="K67">
        <v>154</v>
      </c>
      <c r="L67" s="1">
        <f t="shared" si="3"/>
        <v>1.383150709538351E-2</v>
      </c>
      <c r="M67">
        <v>37</v>
      </c>
      <c r="N67" s="1">
        <f t="shared" si="4"/>
        <v>3.3231543021375967E-3</v>
      </c>
      <c r="O67">
        <v>200</v>
      </c>
      <c r="P67">
        <v>81</v>
      </c>
      <c r="Q67" s="1">
        <f t="shared" si="5"/>
        <v>2.5238009700017962E-2</v>
      </c>
    </row>
    <row r="68" spans="1:17" x14ac:dyDescent="0.25">
      <c r="A68" t="s">
        <v>138</v>
      </c>
      <c r="B68">
        <v>11717</v>
      </c>
      <c r="C68" t="s">
        <v>139</v>
      </c>
      <c r="D68">
        <v>59449</v>
      </c>
      <c r="E68">
        <v>26989</v>
      </c>
      <c r="F68" s="1">
        <f t="shared" ref="F68:F131" si="6">E68/D68</f>
        <v>0.45398576931487494</v>
      </c>
      <c r="G68">
        <v>8985</v>
      </c>
      <c r="H68" s="1">
        <f t="shared" ref="H68:H131" si="7">G68/D68</f>
        <v>0.15113795017578091</v>
      </c>
      <c r="I68">
        <v>297</v>
      </c>
      <c r="J68" s="1">
        <f t="shared" ref="J68:J131" si="8">I68/D68</f>
        <v>4.9958788205016064E-3</v>
      </c>
      <c r="K68">
        <v>1522</v>
      </c>
      <c r="L68" s="1">
        <f t="shared" ref="L68:L131" si="9">K68/D68</f>
        <v>2.5601776312469512E-2</v>
      </c>
      <c r="M68">
        <v>0</v>
      </c>
      <c r="N68" s="1">
        <f t="shared" ref="N68:N131" si="10">M68/D68</f>
        <v>0</v>
      </c>
      <c r="O68">
        <v>17757</v>
      </c>
      <c r="P68">
        <v>3899</v>
      </c>
      <c r="Q68" s="1">
        <f t="shared" ref="Q68:Q131" si="11">(P68+O68)/D68</f>
        <v>0.36427862537637301</v>
      </c>
    </row>
    <row r="69" spans="1:17" x14ac:dyDescent="0.25">
      <c r="A69" t="s">
        <v>140</v>
      </c>
      <c r="B69">
        <v>11718</v>
      </c>
      <c r="C69" t="s">
        <v>141</v>
      </c>
      <c r="D69">
        <v>3117</v>
      </c>
      <c r="E69">
        <v>2863</v>
      </c>
      <c r="F69" s="1">
        <f t="shared" si="6"/>
        <v>0.91851138915623998</v>
      </c>
      <c r="G69">
        <v>25</v>
      </c>
      <c r="H69" s="1">
        <f t="shared" si="7"/>
        <v>8.0205325633622079E-3</v>
      </c>
      <c r="I69">
        <v>0</v>
      </c>
      <c r="J69" s="1">
        <f t="shared" si="8"/>
        <v>0</v>
      </c>
      <c r="K69">
        <v>127</v>
      </c>
      <c r="L69" s="1">
        <f t="shared" si="9"/>
        <v>4.0744305421880012E-2</v>
      </c>
      <c r="M69">
        <v>0</v>
      </c>
      <c r="N69" s="1">
        <f t="shared" si="10"/>
        <v>0</v>
      </c>
      <c r="O69">
        <v>71</v>
      </c>
      <c r="P69">
        <v>31</v>
      </c>
      <c r="Q69" s="1">
        <f t="shared" si="11"/>
        <v>3.2723772858517804E-2</v>
      </c>
    </row>
    <row r="70" spans="1:17" x14ac:dyDescent="0.25">
      <c r="A70" t="s">
        <v>142</v>
      </c>
      <c r="B70">
        <v>11719</v>
      </c>
      <c r="C70" t="s">
        <v>143</v>
      </c>
      <c r="D70">
        <v>3372</v>
      </c>
      <c r="E70">
        <v>2947</v>
      </c>
      <c r="F70" s="1">
        <f t="shared" si="6"/>
        <v>0.87396204033214708</v>
      </c>
      <c r="G70">
        <v>256</v>
      </c>
      <c r="H70" s="1">
        <f t="shared" si="7"/>
        <v>7.591933570581258E-2</v>
      </c>
      <c r="I70">
        <v>0</v>
      </c>
      <c r="J70" s="1">
        <f t="shared" si="8"/>
        <v>0</v>
      </c>
      <c r="K70">
        <v>0</v>
      </c>
      <c r="L70" s="1">
        <f t="shared" si="9"/>
        <v>0</v>
      </c>
      <c r="M70">
        <v>0</v>
      </c>
      <c r="N70" s="1">
        <f t="shared" si="10"/>
        <v>0</v>
      </c>
      <c r="O70">
        <v>46</v>
      </c>
      <c r="P70">
        <v>123</v>
      </c>
      <c r="Q70" s="1">
        <f t="shared" si="11"/>
        <v>5.011862396204033E-2</v>
      </c>
    </row>
    <row r="71" spans="1:17" x14ac:dyDescent="0.25">
      <c r="A71" t="s">
        <v>144</v>
      </c>
      <c r="B71">
        <v>11720</v>
      </c>
      <c r="C71" t="s">
        <v>145</v>
      </c>
      <c r="D71">
        <v>29374</v>
      </c>
      <c r="E71">
        <v>24961</v>
      </c>
      <c r="F71" s="1">
        <f t="shared" si="6"/>
        <v>0.84976509838632808</v>
      </c>
      <c r="G71">
        <v>1133</v>
      </c>
      <c r="H71" s="1">
        <f t="shared" si="7"/>
        <v>3.8571525839177501E-2</v>
      </c>
      <c r="I71">
        <v>52</v>
      </c>
      <c r="J71" s="1">
        <f t="shared" si="8"/>
        <v>1.7702730305712536E-3</v>
      </c>
      <c r="K71">
        <v>1927</v>
      </c>
      <c r="L71" s="1">
        <f t="shared" si="9"/>
        <v>6.5602233267515492E-2</v>
      </c>
      <c r="M71">
        <v>23</v>
      </c>
      <c r="N71" s="1">
        <f t="shared" si="10"/>
        <v>7.83005378906516E-4</v>
      </c>
      <c r="O71">
        <v>763</v>
      </c>
      <c r="P71">
        <v>515</v>
      </c>
      <c r="Q71" s="1">
        <f t="shared" si="11"/>
        <v>4.3507864097501195E-2</v>
      </c>
    </row>
    <row r="72" spans="1:17" x14ac:dyDescent="0.25">
      <c r="A72" t="s">
        <v>146</v>
      </c>
      <c r="B72">
        <v>11721</v>
      </c>
      <c r="C72" t="s">
        <v>147</v>
      </c>
      <c r="D72">
        <v>6482</v>
      </c>
      <c r="E72">
        <v>6264</v>
      </c>
      <c r="F72" s="1">
        <f t="shared" si="6"/>
        <v>0.9663684048133292</v>
      </c>
      <c r="G72">
        <v>31</v>
      </c>
      <c r="H72" s="1">
        <f t="shared" si="7"/>
        <v>4.7824745448935514E-3</v>
      </c>
      <c r="I72">
        <v>0</v>
      </c>
      <c r="J72" s="1">
        <f t="shared" si="8"/>
        <v>0</v>
      </c>
      <c r="K72">
        <v>141</v>
      </c>
      <c r="L72" s="1">
        <f t="shared" si="9"/>
        <v>2.1752545510644861E-2</v>
      </c>
      <c r="M72">
        <v>0</v>
      </c>
      <c r="N72" s="1">
        <f t="shared" si="10"/>
        <v>0</v>
      </c>
      <c r="O72">
        <v>0</v>
      </c>
      <c r="P72">
        <v>46</v>
      </c>
      <c r="Q72" s="1">
        <f t="shared" si="11"/>
        <v>7.0965751311323662E-3</v>
      </c>
    </row>
    <row r="73" spans="1:17" x14ac:dyDescent="0.25">
      <c r="A73" t="s">
        <v>148</v>
      </c>
      <c r="B73">
        <v>11722</v>
      </c>
      <c r="C73" t="s">
        <v>149</v>
      </c>
      <c r="D73">
        <v>37181</v>
      </c>
      <c r="E73">
        <v>17022</v>
      </c>
      <c r="F73" s="1">
        <f t="shared" si="6"/>
        <v>0.45781447513514967</v>
      </c>
      <c r="G73">
        <v>8896</v>
      </c>
      <c r="H73" s="1">
        <f t="shared" si="7"/>
        <v>0.239261988650117</v>
      </c>
      <c r="I73">
        <v>93</v>
      </c>
      <c r="J73" s="1">
        <f t="shared" si="8"/>
        <v>2.5012775342244695E-3</v>
      </c>
      <c r="K73">
        <v>1338</v>
      </c>
      <c r="L73" s="1">
        <f t="shared" si="9"/>
        <v>3.5986121944003656E-2</v>
      </c>
      <c r="M73">
        <v>36</v>
      </c>
      <c r="N73" s="1">
        <f t="shared" si="10"/>
        <v>9.6823646486108499E-4</v>
      </c>
      <c r="O73">
        <v>7337</v>
      </c>
      <c r="P73">
        <v>2459</v>
      </c>
      <c r="Q73" s="1">
        <f t="shared" si="11"/>
        <v>0.26346790027164413</v>
      </c>
    </row>
    <row r="74" spans="1:17" x14ac:dyDescent="0.25">
      <c r="A74" t="s">
        <v>150</v>
      </c>
      <c r="B74">
        <v>11724</v>
      </c>
      <c r="C74" t="s">
        <v>151</v>
      </c>
      <c r="D74">
        <v>2853</v>
      </c>
      <c r="E74">
        <v>2722</v>
      </c>
      <c r="F74" s="1">
        <f t="shared" si="6"/>
        <v>0.95408342096039256</v>
      </c>
      <c r="G74">
        <v>0</v>
      </c>
      <c r="H74" s="1">
        <f t="shared" si="7"/>
        <v>0</v>
      </c>
      <c r="I74">
        <v>0</v>
      </c>
      <c r="J74" s="1">
        <f t="shared" si="8"/>
        <v>0</v>
      </c>
      <c r="K74">
        <v>75</v>
      </c>
      <c r="L74" s="1">
        <f t="shared" si="9"/>
        <v>2.6288117770767613E-2</v>
      </c>
      <c r="M74">
        <v>0</v>
      </c>
      <c r="N74" s="1">
        <f t="shared" si="10"/>
        <v>0</v>
      </c>
      <c r="O74">
        <v>11</v>
      </c>
      <c r="P74">
        <v>45</v>
      </c>
      <c r="Q74" s="1">
        <f t="shared" si="11"/>
        <v>1.9628461268839818E-2</v>
      </c>
    </row>
    <row r="75" spans="1:17" x14ac:dyDescent="0.25">
      <c r="A75" t="s">
        <v>152</v>
      </c>
      <c r="B75">
        <v>11725</v>
      </c>
      <c r="C75" t="s">
        <v>153</v>
      </c>
      <c r="D75">
        <v>28646</v>
      </c>
      <c r="E75">
        <v>26077</v>
      </c>
      <c r="F75" s="1">
        <f t="shared" si="6"/>
        <v>0.91031906723451794</v>
      </c>
      <c r="G75">
        <v>392</v>
      </c>
      <c r="H75" s="1">
        <f t="shared" si="7"/>
        <v>1.3684284018711164E-2</v>
      </c>
      <c r="I75">
        <v>15</v>
      </c>
      <c r="J75" s="1">
        <f t="shared" si="8"/>
        <v>5.2363331704251899E-4</v>
      </c>
      <c r="K75">
        <v>1431</v>
      </c>
      <c r="L75" s="1">
        <f t="shared" si="9"/>
        <v>4.9954618445856316E-2</v>
      </c>
      <c r="M75">
        <v>0</v>
      </c>
      <c r="N75" s="1">
        <f t="shared" si="10"/>
        <v>0</v>
      </c>
      <c r="O75">
        <v>146</v>
      </c>
      <c r="P75">
        <v>585</v>
      </c>
      <c r="Q75" s="1">
        <f t="shared" si="11"/>
        <v>2.5518396983872094E-2</v>
      </c>
    </row>
    <row r="76" spans="1:17" x14ac:dyDescent="0.25">
      <c r="A76" t="s">
        <v>154</v>
      </c>
      <c r="B76">
        <v>11726</v>
      </c>
      <c r="C76" t="s">
        <v>155</v>
      </c>
      <c r="D76">
        <v>21102</v>
      </c>
      <c r="E76">
        <v>12212</v>
      </c>
      <c r="F76" s="1">
        <f t="shared" si="6"/>
        <v>0.57871291820680504</v>
      </c>
      <c r="G76">
        <v>3227</v>
      </c>
      <c r="H76" s="1">
        <f t="shared" si="7"/>
        <v>0.15292389346981328</v>
      </c>
      <c r="I76">
        <v>8</v>
      </c>
      <c r="J76" s="1">
        <f t="shared" si="8"/>
        <v>3.7911098474078289E-4</v>
      </c>
      <c r="K76">
        <v>646</v>
      </c>
      <c r="L76" s="1">
        <f t="shared" si="9"/>
        <v>3.0613212017818216E-2</v>
      </c>
      <c r="M76">
        <v>0</v>
      </c>
      <c r="N76" s="1">
        <f t="shared" si="10"/>
        <v>0</v>
      </c>
      <c r="O76">
        <v>4192</v>
      </c>
      <c r="P76">
        <v>817</v>
      </c>
      <c r="Q76" s="1">
        <f t="shared" si="11"/>
        <v>0.23737086532082266</v>
      </c>
    </row>
    <row r="77" spans="1:17" x14ac:dyDescent="0.25">
      <c r="A77" t="s">
        <v>156</v>
      </c>
      <c r="B77">
        <v>11727</v>
      </c>
      <c r="C77" t="s">
        <v>157</v>
      </c>
      <c r="D77">
        <v>29987</v>
      </c>
      <c r="E77">
        <v>21967</v>
      </c>
      <c r="F77" s="1">
        <f t="shared" si="6"/>
        <v>0.73255077200120056</v>
      </c>
      <c r="G77">
        <v>3545</v>
      </c>
      <c r="H77" s="1">
        <f t="shared" si="7"/>
        <v>0.11821789442091574</v>
      </c>
      <c r="I77">
        <v>71</v>
      </c>
      <c r="J77" s="1">
        <f t="shared" si="8"/>
        <v>2.3676926668222895E-3</v>
      </c>
      <c r="K77">
        <v>1920</v>
      </c>
      <c r="L77" s="1">
        <f t="shared" si="9"/>
        <v>6.4027745356321067E-2</v>
      </c>
      <c r="M77">
        <v>21</v>
      </c>
      <c r="N77" s="1">
        <f t="shared" si="10"/>
        <v>7.0030346483476171E-4</v>
      </c>
      <c r="O77">
        <v>1432</v>
      </c>
      <c r="P77">
        <v>1031</v>
      </c>
      <c r="Q77" s="1">
        <f t="shared" si="11"/>
        <v>8.2135592089905632E-2</v>
      </c>
    </row>
    <row r="78" spans="1:17" x14ac:dyDescent="0.25">
      <c r="A78" t="s">
        <v>158</v>
      </c>
      <c r="B78">
        <v>11729</v>
      </c>
      <c r="C78" t="s">
        <v>159</v>
      </c>
      <c r="D78">
        <v>27409</v>
      </c>
      <c r="E78">
        <v>20581</v>
      </c>
      <c r="F78" s="1">
        <f t="shared" si="6"/>
        <v>0.75088474588638765</v>
      </c>
      <c r="G78">
        <v>3554</v>
      </c>
      <c r="H78" s="1">
        <f t="shared" si="7"/>
        <v>0.12966543835966288</v>
      </c>
      <c r="I78">
        <v>0</v>
      </c>
      <c r="J78" s="1">
        <f t="shared" si="8"/>
        <v>0</v>
      </c>
      <c r="K78">
        <v>2166</v>
      </c>
      <c r="L78" s="1">
        <f t="shared" si="9"/>
        <v>7.9025137728483338E-2</v>
      </c>
      <c r="M78">
        <v>0</v>
      </c>
      <c r="N78" s="1">
        <f t="shared" si="10"/>
        <v>0</v>
      </c>
      <c r="O78">
        <v>593</v>
      </c>
      <c r="P78">
        <v>515</v>
      </c>
      <c r="Q78" s="1">
        <f t="shared" si="11"/>
        <v>4.0424678025466086E-2</v>
      </c>
    </row>
    <row r="79" spans="1:17" x14ac:dyDescent="0.25">
      <c r="A79" t="s">
        <v>160</v>
      </c>
      <c r="B79">
        <v>11730</v>
      </c>
      <c r="C79" t="s">
        <v>161</v>
      </c>
      <c r="D79">
        <v>14204</v>
      </c>
      <c r="E79">
        <v>13815</v>
      </c>
      <c r="F79" s="1">
        <f t="shared" si="6"/>
        <v>0.97261334835257673</v>
      </c>
      <c r="G79">
        <v>144</v>
      </c>
      <c r="H79" s="1">
        <f t="shared" si="7"/>
        <v>1.0137989298789073E-2</v>
      </c>
      <c r="I79">
        <v>0</v>
      </c>
      <c r="J79" s="1">
        <f t="shared" si="8"/>
        <v>0</v>
      </c>
      <c r="K79">
        <v>70</v>
      </c>
      <c r="L79" s="1">
        <f t="shared" si="9"/>
        <v>4.9281892424669106E-3</v>
      </c>
      <c r="M79">
        <v>0</v>
      </c>
      <c r="N79" s="1">
        <f t="shared" si="10"/>
        <v>0</v>
      </c>
      <c r="O79">
        <v>16</v>
      </c>
      <c r="P79">
        <v>159</v>
      </c>
      <c r="Q79" s="1">
        <f t="shared" si="11"/>
        <v>1.2320473106167277E-2</v>
      </c>
    </row>
    <row r="80" spans="1:17" x14ac:dyDescent="0.25">
      <c r="A80" t="s">
        <v>162</v>
      </c>
      <c r="B80">
        <v>11731</v>
      </c>
      <c r="C80" t="s">
        <v>163</v>
      </c>
      <c r="D80">
        <v>28969</v>
      </c>
      <c r="E80">
        <v>27224</v>
      </c>
      <c r="F80" s="1">
        <f t="shared" si="6"/>
        <v>0.93976319513963202</v>
      </c>
      <c r="G80">
        <v>270</v>
      </c>
      <c r="H80" s="1">
        <f t="shared" si="7"/>
        <v>9.3203079153577964E-3</v>
      </c>
      <c r="I80">
        <v>10</v>
      </c>
      <c r="J80" s="1">
        <f t="shared" si="8"/>
        <v>3.4519658945769618E-4</v>
      </c>
      <c r="K80">
        <v>899</v>
      </c>
      <c r="L80" s="1">
        <f t="shared" si="9"/>
        <v>3.1033173392246885E-2</v>
      </c>
      <c r="M80">
        <v>25</v>
      </c>
      <c r="N80" s="1">
        <f t="shared" si="10"/>
        <v>8.6299147364424038E-4</v>
      </c>
      <c r="O80">
        <v>351</v>
      </c>
      <c r="P80">
        <v>190</v>
      </c>
      <c r="Q80" s="1">
        <f t="shared" si="11"/>
        <v>1.8675135489661362E-2</v>
      </c>
    </row>
    <row r="81" spans="1:17" x14ac:dyDescent="0.25">
      <c r="A81" t="s">
        <v>164</v>
      </c>
      <c r="B81">
        <v>11732</v>
      </c>
      <c r="C81" t="s">
        <v>165</v>
      </c>
      <c r="D81">
        <v>3671</v>
      </c>
      <c r="E81">
        <v>3467</v>
      </c>
      <c r="F81" s="1">
        <f t="shared" si="6"/>
        <v>0.944429310814492</v>
      </c>
      <c r="G81">
        <v>1</v>
      </c>
      <c r="H81" s="1">
        <f t="shared" si="7"/>
        <v>2.7240533914464724E-4</v>
      </c>
      <c r="I81">
        <v>0</v>
      </c>
      <c r="J81" s="1">
        <f t="shared" si="8"/>
        <v>0</v>
      </c>
      <c r="K81">
        <v>118</v>
      </c>
      <c r="L81" s="1">
        <f t="shared" si="9"/>
        <v>3.2143830019068377E-2</v>
      </c>
      <c r="M81">
        <v>0</v>
      </c>
      <c r="N81" s="1">
        <f t="shared" si="10"/>
        <v>0</v>
      </c>
      <c r="O81">
        <v>38</v>
      </c>
      <c r="P81">
        <v>47</v>
      </c>
      <c r="Q81" s="1">
        <f t="shared" si="11"/>
        <v>2.3154453827295016E-2</v>
      </c>
    </row>
    <row r="82" spans="1:17" x14ac:dyDescent="0.25">
      <c r="A82" t="s">
        <v>166</v>
      </c>
      <c r="B82">
        <v>11733</v>
      </c>
      <c r="C82" t="s">
        <v>167</v>
      </c>
      <c r="D82">
        <v>17065</v>
      </c>
      <c r="E82">
        <v>14565</v>
      </c>
      <c r="F82" s="1">
        <f t="shared" si="6"/>
        <v>0.8535013184881336</v>
      </c>
      <c r="G82">
        <v>285</v>
      </c>
      <c r="H82" s="1">
        <f t="shared" si="7"/>
        <v>1.6700849692352769E-2</v>
      </c>
      <c r="I82">
        <v>28</v>
      </c>
      <c r="J82" s="1">
        <f t="shared" si="8"/>
        <v>1.6407852329329035E-3</v>
      </c>
      <c r="K82">
        <v>1557</v>
      </c>
      <c r="L82" s="1">
        <f t="shared" si="9"/>
        <v>9.1239378845590385E-2</v>
      </c>
      <c r="M82">
        <v>0</v>
      </c>
      <c r="N82" s="1">
        <f t="shared" si="10"/>
        <v>0</v>
      </c>
      <c r="O82">
        <v>110</v>
      </c>
      <c r="P82">
        <v>520</v>
      </c>
      <c r="Q82" s="1">
        <f t="shared" si="11"/>
        <v>3.6917667740990333E-2</v>
      </c>
    </row>
    <row r="83" spans="1:17" x14ac:dyDescent="0.25">
      <c r="A83" t="s">
        <v>168</v>
      </c>
      <c r="B83">
        <v>11735</v>
      </c>
      <c r="C83" t="s">
        <v>169</v>
      </c>
      <c r="D83">
        <v>32499</v>
      </c>
      <c r="E83">
        <v>27584</v>
      </c>
      <c r="F83" s="1">
        <f t="shared" si="6"/>
        <v>0.84876457737161148</v>
      </c>
      <c r="G83">
        <v>1199</v>
      </c>
      <c r="H83" s="1">
        <f t="shared" si="7"/>
        <v>3.689344287516539E-2</v>
      </c>
      <c r="I83">
        <v>0</v>
      </c>
      <c r="J83" s="1">
        <f t="shared" si="8"/>
        <v>0</v>
      </c>
      <c r="K83">
        <v>1805</v>
      </c>
      <c r="L83" s="1">
        <f t="shared" si="9"/>
        <v>5.5540170466783591E-2</v>
      </c>
      <c r="M83">
        <v>0</v>
      </c>
      <c r="N83" s="1">
        <f t="shared" si="10"/>
        <v>0</v>
      </c>
      <c r="O83">
        <v>1159</v>
      </c>
      <c r="P83">
        <v>752</v>
      </c>
      <c r="Q83" s="1">
        <f t="shared" si="11"/>
        <v>5.8801809286439584E-2</v>
      </c>
    </row>
    <row r="84" spans="1:17" x14ac:dyDescent="0.25">
      <c r="A84" t="s">
        <v>170</v>
      </c>
      <c r="B84">
        <v>11738</v>
      </c>
      <c r="C84" t="s">
        <v>171</v>
      </c>
      <c r="D84">
        <v>17643</v>
      </c>
      <c r="E84">
        <v>15740</v>
      </c>
      <c r="F84" s="1">
        <f t="shared" si="6"/>
        <v>0.89213852519412795</v>
      </c>
      <c r="G84">
        <v>410</v>
      </c>
      <c r="H84" s="1">
        <f t="shared" si="7"/>
        <v>2.3238678229326078E-2</v>
      </c>
      <c r="I84">
        <v>182</v>
      </c>
      <c r="J84" s="1">
        <f t="shared" si="8"/>
        <v>1.0315705945700844E-2</v>
      </c>
      <c r="K84">
        <v>596</v>
      </c>
      <c r="L84" s="1">
        <f t="shared" si="9"/>
        <v>3.3781102987020348E-2</v>
      </c>
      <c r="M84">
        <v>0</v>
      </c>
      <c r="N84" s="1">
        <f t="shared" si="10"/>
        <v>0</v>
      </c>
      <c r="O84">
        <v>331</v>
      </c>
      <c r="P84">
        <v>384</v>
      </c>
      <c r="Q84" s="1">
        <f t="shared" si="11"/>
        <v>4.0525987643824743E-2</v>
      </c>
    </row>
    <row r="85" spans="1:17" x14ac:dyDescent="0.25">
      <c r="A85" t="s">
        <v>172</v>
      </c>
      <c r="B85">
        <v>11739</v>
      </c>
      <c r="C85" t="s">
        <v>173</v>
      </c>
      <c r="D85">
        <v>1421</v>
      </c>
      <c r="E85">
        <v>1320</v>
      </c>
      <c r="F85" s="1">
        <f t="shared" si="6"/>
        <v>0.92892329345531321</v>
      </c>
      <c r="G85">
        <v>0</v>
      </c>
      <c r="H85" s="1">
        <f t="shared" si="7"/>
        <v>0</v>
      </c>
      <c r="I85">
        <v>0</v>
      </c>
      <c r="J85" s="1">
        <f t="shared" si="8"/>
        <v>0</v>
      </c>
      <c r="K85">
        <v>70</v>
      </c>
      <c r="L85" s="1">
        <f t="shared" si="9"/>
        <v>4.9261083743842367E-2</v>
      </c>
      <c r="M85">
        <v>0</v>
      </c>
      <c r="N85" s="1">
        <f t="shared" si="10"/>
        <v>0</v>
      </c>
      <c r="O85">
        <v>31</v>
      </c>
      <c r="P85">
        <v>0</v>
      </c>
      <c r="Q85" s="1">
        <f t="shared" si="11"/>
        <v>2.1815622800844477E-2</v>
      </c>
    </row>
    <row r="86" spans="1:17" x14ac:dyDescent="0.25">
      <c r="A86" t="s">
        <v>174</v>
      </c>
      <c r="B86">
        <v>11740</v>
      </c>
      <c r="C86" t="s">
        <v>175</v>
      </c>
      <c r="D86">
        <v>9507</v>
      </c>
      <c r="E86">
        <v>8083</v>
      </c>
      <c r="F86" s="1">
        <f t="shared" si="6"/>
        <v>0.85021563058798777</v>
      </c>
      <c r="G86">
        <v>733</v>
      </c>
      <c r="H86" s="1">
        <f t="shared" si="7"/>
        <v>7.7101083412222576E-2</v>
      </c>
      <c r="I86">
        <v>0</v>
      </c>
      <c r="J86" s="1">
        <f t="shared" si="8"/>
        <v>0</v>
      </c>
      <c r="K86">
        <v>391</v>
      </c>
      <c r="L86" s="1">
        <f t="shared" si="9"/>
        <v>4.1127590196697171E-2</v>
      </c>
      <c r="M86">
        <v>0</v>
      </c>
      <c r="N86" s="1">
        <f t="shared" si="10"/>
        <v>0</v>
      </c>
      <c r="O86">
        <v>93</v>
      </c>
      <c r="P86">
        <v>207</v>
      </c>
      <c r="Q86" s="1">
        <f t="shared" si="11"/>
        <v>3.1555695803092455E-2</v>
      </c>
    </row>
    <row r="87" spans="1:17" x14ac:dyDescent="0.25">
      <c r="A87" t="s">
        <v>176</v>
      </c>
      <c r="B87">
        <v>11741</v>
      </c>
      <c r="C87" t="s">
        <v>177</v>
      </c>
      <c r="D87">
        <v>28651</v>
      </c>
      <c r="E87">
        <v>26206</v>
      </c>
      <c r="F87" s="1">
        <f t="shared" si="6"/>
        <v>0.91466266447942479</v>
      </c>
      <c r="G87">
        <v>388</v>
      </c>
      <c r="H87" s="1">
        <f t="shared" si="7"/>
        <v>1.3542284737007434E-2</v>
      </c>
      <c r="I87">
        <v>8</v>
      </c>
      <c r="J87" s="1">
        <f t="shared" si="8"/>
        <v>2.7922236571149351E-4</v>
      </c>
      <c r="K87">
        <v>896</v>
      </c>
      <c r="L87" s="1">
        <f t="shared" si="9"/>
        <v>3.1272904959687271E-2</v>
      </c>
      <c r="M87">
        <v>36</v>
      </c>
      <c r="N87" s="1">
        <f t="shared" si="10"/>
        <v>1.2565006457017206E-3</v>
      </c>
      <c r="O87">
        <v>404</v>
      </c>
      <c r="P87">
        <v>713</v>
      </c>
      <c r="Q87" s="1">
        <f t="shared" si="11"/>
        <v>3.8986422812467281E-2</v>
      </c>
    </row>
    <row r="88" spans="1:17" x14ac:dyDescent="0.25">
      <c r="A88" t="s">
        <v>178</v>
      </c>
      <c r="B88">
        <v>11742</v>
      </c>
      <c r="C88" t="s">
        <v>179</v>
      </c>
      <c r="D88">
        <v>13229</v>
      </c>
      <c r="E88">
        <v>12093</v>
      </c>
      <c r="F88" s="1">
        <f t="shared" si="6"/>
        <v>0.91412805200695446</v>
      </c>
      <c r="G88">
        <v>477</v>
      </c>
      <c r="H88" s="1">
        <f t="shared" si="7"/>
        <v>3.6057147176657346E-2</v>
      </c>
      <c r="I88">
        <v>13</v>
      </c>
      <c r="J88" s="1">
        <f t="shared" si="8"/>
        <v>9.8268954569506392E-4</v>
      </c>
      <c r="K88">
        <v>410</v>
      </c>
      <c r="L88" s="1">
        <f t="shared" si="9"/>
        <v>3.0992516441152015E-2</v>
      </c>
      <c r="M88">
        <v>0</v>
      </c>
      <c r="N88" s="1">
        <f t="shared" si="10"/>
        <v>0</v>
      </c>
      <c r="O88">
        <v>138</v>
      </c>
      <c r="P88">
        <v>98</v>
      </c>
      <c r="Q88" s="1">
        <f t="shared" si="11"/>
        <v>1.7839594829541158E-2</v>
      </c>
    </row>
    <row r="89" spans="1:17" x14ac:dyDescent="0.25">
      <c r="A89" t="s">
        <v>180</v>
      </c>
      <c r="B89">
        <v>11743</v>
      </c>
      <c r="C89" t="s">
        <v>181</v>
      </c>
      <c r="D89">
        <v>43533</v>
      </c>
      <c r="E89">
        <v>36666</v>
      </c>
      <c r="F89" s="1">
        <f t="shared" si="6"/>
        <v>0.84225759768451525</v>
      </c>
      <c r="G89">
        <v>2997</v>
      </c>
      <c r="H89" s="1">
        <f t="shared" si="7"/>
        <v>6.8844324994831507E-2</v>
      </c>
      <c r="I89">
        <v>45</v>
      </c>
      <c r="J89" s="1">
        <f t="shared" si="8"/>
        <v>1.0336985734959686E-3</v>
      </c>
      <c r="K89">
        <v>1402</v>
      </c>
      <c r="L89" s="1">
        <f t="shared" si="9"/>
        <v>3.2205453334252176E-2</v>
      </c>
      <c r="M89">
        <v>0</v>
      </c>
      <c r="N89" s="1">
        <f t="shared" si="10"/>
        <v>0</v>
      </c>
      <c r="O89">
        <v>1830</v>
      </c>
      <c r="P89">
        <v>593</v>
      </c>
      <c r="Q89" s="1">
        <f t="shared" si="11"/>
        <v>5.5658925412905152E-2</v>
      </c>
    </row>
    <row r="90" spans="1:17" x14ac:dyDescent="0.25">
      <c r="A90" t="s">
        <v>182</v>
      </c>
      <c r="B90">
        <v>11746</v>
      </c>
      <c r="C90" t="s">
        <v>183</v>
      </c>
      <c r="D90">
        <v>68580</v>
      </c>
      <c r="E90">
        <v>51218</v>
      </c>
      <c r="F90" s="1">
        <f t="shared" si="6"/>
        <v>0.74683581219014294</v>
      </c>
      <c r="G90">
        <v>4276</v>
      </c>
      <c r="H90" s="1">
        <f t="shared" si="7"/>
        <v>6.2350539515893845E-2</v>
      </c>
      <c r="I90">
        <v>70</v>
      </c>
      <c r="J90" s="1">
        <f t="shared" si="8"/>
        <v>1.0207057451151939E-3</v>
      </c>
      <c r="K90">
        <v>4718</v>
      </c>
      <c r="L90" s="1">
        <f t="shared" si="9"/>
        <v>6.8795567220764076E-2</v>
      </c>
      <c r="M90">
        <v>0</v>
      </c>
      <c r="N90" s="1">
        <f t="shared" si="10"/>
        <v>0</v>
      </c>
      <c r="O90">
        <v>7452</v>
      </c>
      <c r="P90">
        <v>846</v>
      </c>
      <c r="Q90" s="1">
        <f t="shared" si="11"/>
        <v>0.12099737532808399</v>
      </c>
    </row>
    <row r="91" spans="1:17" x14ac:dyDescent="0.25">
      <c r="A91" t="s">
        <v>184</v>
      </c>
      <c r="B91">
        <v>11747</v>
      </c>
      <c r="C91" t="s">
        <v>185</v>
      </c>
      <c r="D91">
        <v>19793</v>
      </c>
      <c r="E91">
        <v>16842</v>
      </c>
      <c r="F91" s="1">
        <f t="shared" si="6"/>
        <v>0.85090688627292477</v>
      </c>
      <c r="G91">
        <v>934</v>
      </c>
      <c r="H91" s="1">
        <f t="shared" si="7"/>
        <v>4.7188399939372502E-2</v>
      </c>
      <c r="I91">
        <v>0</v>
      </c>
      <c r="J91" s="1">
        <f t="shared" si="8"/>
        <v>0</v>
      </c>
      <c r="K91">
        <v>1490</v>
      </c>
      <c r="L91" s="1">
        <f t="shared" si="9"/>
        <v>7.5279139089577118E-2</v>
      </c>
      <c r="M91">
        <v>0</v>
      </c>
      <c r="N91" s="1">
        <f t="shared" si="10"/>
        <v>0</v>
      </c>
      <c r="O91">
        <v>340</v>
      </c>
      <c r="P91">
        <v>187</v>
      </c>
      <c r="Q91" s="1">
        <f t="shared" si="11"/>
        <v>2.6625574698125602E-2</v>
      </c>
    </row>
    <row r="92" spans="1:17" x14ac:dyDescent="0.25">
      <c r="A92" t="s">
        <v>186</v>
      </c>
      <c r="B92">
        <v>11749</v>
      </c>
      <c r="C92" t="s">
        <v>187</v>
      </c>
      <c r="D92">
        <v>3346</v>
      </c>
      <c r="E92">
        <v>2153</v>
      </c>
      <c r="F92" s="1">
        <f t="shared" si="6"/>
        <v>0.64345487148834424</v>
      </c>
      <c r="G92">
        <v>528</v>
      </c>
      <c r="H92" s="1">
        <f t="shared" si="7"/>
        <v>0.15780035863717873</v>
      </c>
      <c r="I92">
        <v>0</v>
      </c>
      <c r="J92" s="1">
        <f t="shared" si="8"/>
        <v>0</v>
      </c>
      <c r="K92">
        <v>344</v>
      </c>
      <c r="L92" s="1">
        <f t="shared" si="9"/>
        <v>0.10280932456664674</v>
      </c>
      <c r="M92">
        <v>0</v>
      </c>
      <c r="N92" s="1">
        <f t="shared" si="10"/>
        <v>0</v>
      </c>
      <c r="O92">
        <v>298</v>
      </c>
      <c r="P92">
        <v>23</v>
      </c>
      <c r="Q92" s="1">
        <f t="shared" si="11"/>
        <v>9.5935445307830242E-2</v>
      </c>
    </row>
    <row r="93" spans="1:17" x14ac:dyDescent="0.25">
      <c r="A93" t="s">
        <v>188</v>
      </c>
      <c r="B93">
        <v>11751</v>
      </c>
      <c r="C93" t="s">
        <v>189</v>
      </c>
      <c r="D93">
        <v>14679</v>
      </c>
      <c r="E93">
        <v>13283</v>
      </c>
      <c r="F93" s="1">
        <f t="shared" si="6"/>
        <v>0.90489815382519245</v>
      </c>
      <c r="G93">
        <v>743</v>
      </c>
      <c r="H93" s="1">
        <f t="shared" si="7"/>
        <v>5.0616527011376797E-2</v>
      </c>
      <c r="I93">
        <v>1</v>
      </c>
      <c r="J93" s="1">
        <f t="shared" si="8"/>
        <v>6.8124531643844942E-5</v>
      </c>
      <c r="K93">
        <v>230</v>
      </c>
      <c r="L93" s="1">
        <f t="shared" si="9"/>
        <v>1.5668642278084337E-2</v>
      </c>
      <c r="M93">
        <v>0</v>
      </c>
      <c r="N93" s="1">
        <f t="shared" si="10"/>
        <v>0</v>
      </c>
      <c r="O93">
        <v>162</v>
      </c>
      <c r="P93">
        <v>260</v>
      </c>
      <c r="Q93" s="1">
        <f t="shared" si="11"/>
        <v>2.8748552353702567E-2</v>
      </c>
    </row>
    <row r="94" spans="1:17" x14ac:dyDescent="0.25">
      <c r="A94" t="s">
        <v>190</v>
      </c>
      <c r="B94">
        <v>11752</v>
      </c>
      <c r="C94" t="s">
        <v>191</v>
      </c>
      <c r="D94">
        <v>9351</v>
      </c>
      <c r="E94">
        <v>8662</v>
      </c>
      <c r="F94" s="1">
        <f t="shared" si="6"/>
        <v>0.92631804085124581</v>
      </c>
      <c r="G94">
        <v>143</v>
      </c>
      <c r="H94" s="1">
        <f t="shared" si="7"/>
        <v>1.5292482087477275E-2</v>
      </c>
      <c r="I94">
        <v>16</v>
      </c>
      <c r="J94" s="1">
        <f t="shared" si="8"/>
        <v>1.7110469468506041E-3</v>
      </c>
      <c r="K94">
        <v>301</v>
      </c>
      <c r="L94" s="1">
        <f t="shared" si="9"/>
        <v>3.218907068762699E-2</v>
      </c>
      <c r="M94">
        <v>0</v>
      </c>
      <c r="N94" s="1">
        <f t="shared" si="10"/>
        <v>0</v>
      </c>
      <c r="O94">
        <v>48</v>
      </c>
      <c r="P94">
        <v>181</v>
      </c>
      <c r="Q94" s="1">
        <f t="shared" si="11"/>
        <v>2.4489359426799272E-2</v>
      </c>
    </row>
    <row r="95" spans="1:17" x14ac:dyDescent="0.25">
      <c r="A95" t="s">
        <v>192</v>
      </c>
      <c r="B95">
        <v>11753</v>
      </c>
      <c r="C95" t="s">
        <v>193</v>
      </c>
      <c r="D95">
        <v>11657</v>
      </c>
      <c r="E95">
        <v>8185</v>
      </c>
      <c r="F95" s="1">
        <f t="shared" si="6"/>
        <v>0.70215321266191988</v>
      </c>
      <c r="G95">
        <v>97</v>
      </c>
      <c r="H95" s="1">
        <f t="shared" si="7"/>
        <v>8.3211804066226306E-3</v>
      </c>
      <c r="I95">
        <v>40</v>
      </c>
      <c r="J95" s="1">
        <f t="shared" si="8"/>
        <v>3.4314146006691258E-3</v>
      </c>
      <c r="K95">
        <v>3182</v>
      </c>
      <c r="L95" s="1">
        <f t="shared" si="9"/>
        <v>0.27296903148322899</v>
      </c>
      <c r="M95">
        <v>0</v>
      </c>
      <c r="N95" s="1">
        <f t="shared" si="10"/>
        <v>0</v>
      </c>
      <c r="O95">
        <v>2</v>
      </c>
      <c r="P95">
        <v>151</v>
      </c>
      <c r="Q95" s="1">
        <f t="shared" si="11"/>
        <v>1.3125160847559407E-2</v>
      </c>
    </row>
    <row r="96" spans="1:17" x14ac:dyDescent="0.25">
      <c r="A96" t="s">
        <v>194</v>
      </c>
      <c r="B96">
        <v>11754</v>
      </c>
      <c r="C96" t="s">
        <v>195</v>
      </c>
      <c r="D96">
        <v>19201</v>
      </c>
      <c r="E96">
        <v>18140</v>
      </c>
      <c r="F96" s="1">
        <f t="shared" si="6"/>
        <v>0.94474246133013906</v>
      </c>
      <c r="G96">
        <v>108</v>
      </c>
      <c r="H96" s="1">
        <f t="shared" si="7"/>
        <v>5.6247070465079941E-3</v>
      </c>
      <c r="I96">
        <v>0</v>
      </c>
      <c r="J96" s="1">
        <f t="shared" si="8"/>
        <v>0</v>
      </c>
      <c r="K96">
        <v>533</v>
      </c>
      <c r="L96" s="1">
        <f t="shared" si="9"/>
        <v>2.7758970886932972E-2</v>
      </c>
      <c r="M96">
        <v>0</v>
      </c>
      <c r="N96" s="1">
        <f t="shared" si="10"/>
        <v>0</v>
      </c>
      <c r="O96">
        <v>297</v>
      </c>
      <c r="P96">
        <v>123</v>
      </c>
      <c r="Q96" s="1">
        <f t="shared" si="11"/>
        <v>2.1873860736419979E-2</v>
      </c>
    </row>
    <row r="97" spans="1:17" x14ac:dyDescent="0.25">
      <c r="A97" t="s">
        <v>196</v>
      </c>
      <c r="B97">
        <v>11755</v>
      </c>
      <c r="C97" t="s">
        <v>197</v>
      </c>
      <c r="D97">
        <v>12329</v>
      </c>
      <c r="E97">
        <v>10850</v>
      </c>
      <c r="F97" s="1">
        <f t="shared" si="6"/>
        <v>0.88003893259793986</v>
      </c>
      <c r="G97">
        <v>200</v>
      </c>
      <c r="H97" s="1">
        <f t="shared" si="7"/>
        <v>1.6221915808256954E-2</v>
      </c>
      <c r="I97">
        <v>0</v>
      </c>
      <c r="J97" s="1">
        <f t="shared" si="8"/>
        <v>0</v>
      </c>
      <c r="K97">
        <v>511</v>
      </c>
      <c r="L97" s="1">
        <f t="shared" si="9"/>
        <v>4.1446994890096518E-2</v>
      </c>
      <c r="M97">
        <v>0</v>
      </c>
      <c r="N97" s="1">
        <f t="shared" si="10"/>
        <v>0</v>
      </c>
      <c r="O97">
        <v>411</v>
      </c>
      <c r="P97">
        <v>357</v>
      </c>
      <c r="Q97" s="1">
        <f t="shared" si="11"/>
        <v>6.2292156703706705E-2</v>
      </c>
    </row>
    <row r="98" spans="1:17" x14ac:dyDescent="0.25">
      <c r="A98" t="s">
        <v>198</v>
      </c>
      <c r="B98">
        <v>11756</v>
      </c>
      <c r="C98" t="s">
        <v>199</v>
      </c>
      <c r="D98">
        <v>42321</v>
      </c>
      <c r="E98">
        <v>36644</v>
      </c>
      <c r="F98" s="1">
        <f t="shared" si="6"/>
        <v>0.86585855721745708</v>
      </c>
      <c r="G98">
        <v>274</v>
      </c>
      <c r="H98" s="1">
        <f t="shared" si="7"/>
        <v>6.4743271661822739E-3</v>
      </c>
      <c r="I98">
        <v>0</v>
      </c>
      <c r="J98" s="1">
        <f t="shared" si="8"/>
        <v>0</v>
      </c>
      <c r="K98">
        <v>3021</v>
      </c>
      <c r="L98" s="1">
        <f t="shared" si="9"/>
        <v>7.1383001346849079E-2</v>
      </c>
      <c r="M98">
        <v>0</v>
      </c>
      <c r="N98" s="1">
        <f t="shared" si="10"/>
        <v>0</v>
      </c>
      <c r="O98">
        <v>1698</v>
      </c>
      <c r="P98">
        <v>684</v>
      </c>
      <c r="Q98" s="1">
        <f t="shared" si="11"/>
        <v>5.628411426951159E-2</v>
      </c>
    </row>
    <row r="99" spans="1:17" x14ac:dyDescent="0.25">
      <c r="A99" t="s">
        <v>200</v>
      </c>
      <c r="B99">
        <v>11757</v>
      </c>
      <c r="C99" t="s">
        <v>201</v>
      </c>
      <c r="D99">
        <v>44923</v>
      </c>
      <c r="E99">
        <v>40935</v>
      </c>
      <c r="F99" s="1">
        <f t="shared" si="6"/>
        <v>0.91122587538677291</v>
      </c>
      <c r="G99">
        <v>916</v>
      </c>
      <c r="H99" s="1">
        <f t="shared" si="7"/>
        <v>2.0390445874051154E-2</v>
      </c>
      <c r="I99">
        <v>107</v>
      </c>
      <c r="J99" s="1">
        <f t="shared" si="8"/>
        <v>2.3818533935845779E-3</v>
      </c>
      <c r="K99">
        <v>860</v>
      </c>
      <c r="L99" s="1">
        <f t="shared" si="9"/>
        <v>1.9143868397034927E-2</v>
      </c>
      <c r="M99">
        <v>0</v>
      </c>
      <c r="N99" s="1">
        <f t="shared" si="10"/>
        <v>0</v>
      </c>
      <c r="O99">
        <v>1605</v>
      </c>
      <c r="P99">
        <v>500</v>
      </c>
      <c r="Q99" s="1">
        <f t="shared" si="11"/>
        <v>4.685795694855642E-2</v>
      </c>
    </row>
    <row r="100" spans="1:17" x14ac:dyDescent="0.25">
      <c r="A100" t="s">
        <v>202</v>
      </c>
      <c r="B100">
        <v>11758</v>
      </c>
      <c r="C100" t="s">
        <v>203</v>
      </c>
      <c r="D100">
        <v>55900</v>
      </c>
      <c r="E100">
        <v>50350</v>
      </c>
      <c r="F100" s="1">
        <f t="shared" si="6"/>
        <v>0.90071556350626114</v>
      </c>
      <c r="G100">
        <v>2490</v>
      </c>
      <c r="H100" s="1">
        <f t="shared" si="7"/>
        <v>4.45438282647585E-2</v>
      </c>
      <c r="I100">
        <v>119</v>
      </c>
      <c r="J100" s="1">
        <f t="shared" si="8"/>
        <v>2.1288014311270126E-3</v>
      </c>
      <c r="K100">
        <v>1135</v>
      </c>
      <c r="L100" s="1">
        <f t="shared" si="9"/>
        <v>2.0304114490161E-2</v>
      </c>
      <c r="M100">
        <v>0</v>
      </c>
      <c r="N100" s="1">
        <f t="shared" si="10"/>
        <v>0</v>
      </c>
      <c r="O100">
        <v>1148</v>
      </c>
      <c r="P100">
        <v>658</v>
      </c>
      <c r="Q100" s="1">
        <f t="shared" si="11"/>
        <v>3.2307692307692308E-2</v>
      </c>
    </row>
    <row r="101" spans="1:17" x14ac:dyDescent="0.25">
      <c r="A101" t="s">
        <v>204</v>
      </c>
      <c r="B101">
        <v>11762</v>
      </c>
      <c r="C101" t="s">
        <v>205</v>
      </c>
      <c r="D101">
        <v>23053</v>
      </c>
      <c r="E101">
        <v>22379</v>
      </c>
      <c r="F101" s="1">
        <f t="shared" si="6"/>
        <v>0.97076302433522754</v>
      </c>
      <c r="G101">
        <v>216</v>
      </c>
      <c r="H101" s="1">
        <f t="shared" si="7"/>
        <v>9.3697132694226352E-3</v>
      </c>
      <c r="I101">
        <v>5</v>
      </c>
      <c r="J101" s="1">
        <f t="shared" si="8"/>
        <v>2.1689151086626469E-4</v>
      </c>
      <c r="K101">
        <v>238</v>
      </c>
      <c r="L101" s="1">
        <f t="shared" si="9"/>
        <v>1.0324035917234199E-2</v>
      </c>
      <c r="M101">
        <v>0</v>
      </c>
      <c r="N101" s="1">
        <f t="shared" si="10"/>
        <v>0</v>
      </c>
      <c r="O101">
        <v>27</v>
      </c>
      <c r="P101">
        <v>188</v>
      </c>
      <c r="Q101" s="1">
        <f t="shared" si="11"/>
        <v>9.3263349672493816E-3</v>
      </c>
    </row>
    <row r="102" spans="1:17" x14ac:dyDescent="0.25">
      <c r="A102" t="s">
        <v>206</v>
      </c>
      <c r="B102">
        <v>11763</v>
      </c>
      <c r="C102" t="s">
        <v>207</v>
      </c>
      <c r="D102">
        <v>29217</v>
      </c>
      <c r="E102">
        <v>24085</v>
      </c>
      <c r="F102" s="1">
        <f t="shared" si="6"/>
        <v>0.82434883800527092</v>
      </c>
      <c r="G102">
        <v>2974</v>
      </c>
      <c r="H102" s="1">
        <f t="shared" si="7"/>
        <v>0.10179005373583873</v>
      </c>
      <c r="I102">
        <v>109</v>
      </c>
      <c r="J102" s="1">
        <f t="shared" si="8"/>
        <v>3.7307047267002087E-3</v>
      </c>
      <c r="K102">
        <v>971</v>
      </c>
      <c r="L102" s="1">
        <f t="shared" si="9"/>
        <v>3.3234076051613784E-2</v>
      </c>
      <c r="M102">
        <v>0</v>
      </c>
      <c r="N102" s="1">
        <f t="shared" si="10"/>
        <v>0</v>
      </c>
      <c r="O102">
        <v>442</v>
      </c>
      <c r="P102">
        <v>636</v>
      </c>
      <c r="Q102" s="1">
        <f t="shared" si="11"/>
        <v>3.6896327480576377E-2</v>
      </c>
    </row>
    <row r="103" spans="1:17" x14ac:dyDescent="0.25">
      <c r="A103" t="s">
        <v>208</v>
      </c>
      <c r="B103">
        <v>11764</v>
      </c>
      <c r="C103" t="s">
        <v>209</v>
      </c>
      <c r="D103">
        <v>12969</v>
      </c>
      <c r="E103">
        <v>12327</v>
      </c>
      <c r="F103" s="1">
        <f t="shared" si="6"/>
        <v>0.95049733981031692</v>
      </c>
      <c r="G103">
        <v>126</v>
      </c>
      <c r="H103" s="1">
        <f t="shared" si="7"/>
        <v>9.7154753643303258E-3</v>
      </c>
      <c r="I103">
        <v>54</v>
      </c>
      <c r="J103" s="1">
        <f t="shared" si="8"/>
        <v>4.1637751561415682E-3</v>
      </c>
      <c r="K103">
        <v>286</v>
      </c>
      <c r="L103" s="1">
        <f t="shared" si="9"/>
        <v>2.2052586938083121E-2</v>
      </c>
      <c r="M103">
        <v>0</v>
      </c>
      <c r="N103" s="1">
        <f t="shared" si="10"/>
        <v>0</v>
      </c>
      <c r="O103">
        <v>0</v>
      </c>
      <c r="P103">
        <v>176</v>
      </c>
      <c r="Q103" s="1">
        <f t="shared" si="11"/>
        <v>1.3570822731128074E-2</v>
      </c>
    </row>
    <row r="104" spans="1:17" x14ac:dyDescent="0.25">
      <c r="A104" t="s">
        <v>210</v>
      </c>
      <c r="B104">
        <v>11765</v>
      </c>
      <c r="C104" t="s">
        <v>211</v>
      </c>
      <c r="D104">
        <v>745</v>
      </c>
      <c r="E104">
        <v>678</v>
      </c>
      <c r="F104" s="1">
        <f t="shared" si="6"/>
        <v>0.91006711409395968</v>
      </c>
      <c r="G104">
        <v>0</v>
      </c>
      <c r="H104" s="1">
        <f t="shared" si="7"/>
        <v>0</v>
      </c>
      <c r="I104">
        <v>0</v>
      </c>
      <c r="J104" s="1">
        <f t="shared" si="8"/>
        <v>0</v>
      </c>
      <c r="K104">
        <v>55</v>
      </c>
      <c r="L104" s="1">
        <f t="shared" si="9"/>
        <v>7.3825503355704702E-2</v>
      </c>
      <c r="M104">
        <v>0</v>
      </c>
      <c r="N104" s="1">
        <f t="shared" si="10"/>
        <v>0</v>
      </c>
      <c r="O104">
        <v>6</v>
      </c>
      <c r="P104">
        <v>6</v>
      </c>
      <c r="Q104" s="1">
        <f t="shared" si="11"/>
        <v>1.6107382550335572E-2</v>
      </c>
    </row>
    <row r="105" spans="1:17" x14ac:dyDescent="0.25">
      <c r="A105" t="s">
        <v>212</v>
      </c>
      <c r="B105">
        <v>11766</v>
      </c>
      <c r="C105" t="s">
        <v>213</v>
      </c>
      <c r="D105">
        <v>12718</v>
      </c>
      <c r="E105">
        <v>11764</v>
      </c>
      <c r="F105" s="1">
        <f t="shared" si="6"/>
        <v>0.924988205692719</v>
      </c>
      <c r="G105">
        <v>219</v>
      </c>
      <c r="H105" s="1">
        <f t="shared" si="7"/>
        <v>1.7219688630287781E-2</v>
      </c>
      <c r="I105">
        <v>40</v>
      </c>
      <c r="J105" s="1">
        <f t="shared" si="8"/>
        <v>3.1451486082717407E-3</v>
      </c>
      <c r="K105">
        <v>489</v>
      </c>
      <c r="L105" s="1">
        <f t="shared" si="9"/>
        <v>3.8449441736122032E-2</v>
      </c>
      <c r="M105">
        <v>0</v>
      </c>
      <c r="N105" s="1">
        <f t="shared" si="10"/>
        <v>0</v>
      </c>
      <c r="O105">
        <v>36</v>
      </c>
      <c r="P105">
        <v>170</v>
      </c>
      <c r="Q105" s="1">
        <f t="shared" si="11"/>
        <v>1.6197515332599464E-2</v>
      </c>
    </row>
    <row r="106" spans="1:17" x14ac:dyDescent="0.25">
      <c r="A106" t="s">
        <v>214</v>
      </c>
      <c r="B106">
        <v>11767</v>
      </c>
      <c r="C106" t="s">
        <v>215</v>
      </c>
      <c r="D106">
        <v>15259</v>
      </c>
      <c r="E106">
        <v>14231</v>
      </c>
      <c r="F106" s="1">
        <f t="shared" si="6"/>
        <v>0.93262992332394001</v>
      </c>
      <c r="G106">
        <v>251</v>
      </c>
      <c r="H106" s="1">
        <f t="shared" si="7"/>
        <v>1.6449308604757847E-2</v>
      </c>
      <c r="I106">
        <v>0</v>
      </c>
      <c r="J106" s="1">
        <f t="shared" si="8"/>
        <v>0</v>
      </c>
      <c r="K106">
        <v>648</v>
      </c>
      <c r="L106" s="1">
        <f t="shared" si="9"/>
        <v>4.2466740939773248E-2</v>
      </c>
      <c r="M106">
        <v>0</v>
      </c>
      <c r="N106" s="1">
        <f t="shared" si="10"/>
        <v>0</v>
      </c>
      <c r="O106">
        <v>63</v>
      </c>
      <c r="P106">
        <v>66</v>
      </c>
      <c r="Q106" s="1">
        <f t="shared" si="11"/>
        <v>8.454027131528933E-3</v>
      </c>
    </row>
    <row r="107" spans="1:17" x14ac:dyDescent="0.25">
      <c r="A107" t="s">
        <v>216</v>
      </c>
      <c r="B107">
        <v>11768</v>
      </c>
      <c r="C107" t="s">
        <v>217</v>
      </c>
      <c r="D107">
        <v>21687</v>
      </c>
      <c r="E107">
        <v>20484</v>
      </c>
      <c r="F107" s="1">
        <f t="shared" si="6"/>
        <v>0.9445289804952276</v>
      </c>
      <c r="G107">
        <v>136</v>
      </c>
      <c r="H107" s="1">
        <f t="shared" si="7"/>
        <v>6.2710379490017064E-3</v>
      </c>
      <c r="I107">
        <v>50</v>
      </c>
      <c r="J107" s="1">
        <f t="shared" si="8"/>
        <v>2.3055286577212154E-3</v>
      </c>
      <c r="K107">
        <v>715</v>
      </c>
      <c r="L107" s="1">
        <f t="shared" si="9"/>
        <v>3.2969059805413384E-2</v>
      </c>
      <c r="M107">
        <v>0</v>
      </c>
      <c r="N107" s="1">
        <f t="shared" si="10"/>
        <v>0</v>
      </c>
      <c r="O107">
        <v>31</v>
      </c>
      <c r="P107">
        <v>271</v>
      </c>
      <c r="Q107" s="1">
        <f t="shared" si="11"/>
        <v>1.3925393092636141E-2</v>
      </c>
    </row>
    <row r="108" spans="1:17" x14ac:dyDescent="0.25">
      <c r="A108" t="s">
        <v>218</v>
      </c>
      <c r="B108">
        <v>11769</v>
      </c>
      <c r="C108" t="s">
        <v>219</v>
      </c>
      <c r="D108">
        <v>8716</v>
      </c>
      <c r="E108">
        <v>8140</v>
      </c>
      <c r="F108" s="1">
        <f t="shared" si="6"/>
        <v>0.93391463974300137</v>
      </c>
      <c r="G108">
        <v>115</v>
      </c>
      <c r="H108" s="1">
        <f t="shared" si="7"/>
        <v>1.3194125745754933E-2</v>
      </c>
      <c r="I108">
        <v>0</v>
      </c>
      <c r="J108" s="1">
        <f t="shared" si="8"/>
        <v>0</v>
      </c>
      <c r="K108">
        <v>340</v>
      </c>
      <c r="L108" s="1">
        <f t="shared" si="9"/>
        <v>3.9008719596145019E-2</v>
      </c>
      <c r="M108">
        <v>0</v>
      </c>
      <c r="N108" s="1">
        <f t="shared" si="10"/>
        <v>0</v>
      </c>
      <c r="O108">
        <v>27</v>
      </c>
      <c r="P108">
        <v>94</v>
      </c>
      <c r="Q108" s="1">
        <f t="shared" si="11"/>
        <v>1.3882514915098669E-2</v>
      </c>
    </row>
    <row r="109" spans="1:17" x14ac:dyDescent="0.25">
      <c r="A109" t="s">
        <v>220</v>
      </c>
      <c r="B109">
        <v>11770</v>
      </c>
      <c r="C109" t="s">
        <v>221</v>
      </c>
      <c r="D109">
        <v>102</v>
      </c>
      <c r="E109">
        <v>97</v>
      </c>
      <c r="F109" s="1">
        <f t="shared" si="6"/>
        <v>0.9509803921568627</v>
      </c>
      <c r="G109">
        <v>0</v>
      </c>
      <c r="H109" s="1">
        <f t="shared" si="7"/>
        <v>0</v>
      </c>
      <c r="I109">
        <v>0</v>
      </c>
      <c r="J109" s="1">
        <f t="shared" si="8"/>
        <v>0</v>
      </c>
      <c r="K109">
        <v>5</v>
      </c>
      <c r="L109" s="1">
        <f t="shared" si="9"/>
        <v>4.9019607843137254E-2</v>
      </c>
      <c r="M109">
        <v>0</v>
      </c>
      <c r="N109" s="1">
        <f t="shared" si="10"/>
        <v>0</v>
      </c>
      <c r="O109">
        <v>0</v>
      </c>
      <c r="P109">
        <v>0</v>
      </c>
      <c r="Q109" s="1">
        <f t="shared" si="11"/>
        <v>0</v>
      </c>
    </row>
    <row r="110" spans="1:17" x14ac:dyDescent="0.25">
      <c r="A110" t="s">
        <v>222</v>
      </c>
      <c r="B110">
        <v>11771</v>
      </c>
      <c r="C110" t="s">
        <v>223</v>
      </c>
      <c r="D110">
        <v>9344</v>
      </c>
      <c r="E110">
        <v>7864</v>
      </c>
      <c r="F110" s="1">
        <f t="shared" si="6"/>
        <v>0.84160958904109584</v>
      </c>
      <c r="G110">
        <v>357</v>
      </c>
      <c r="H110" s="1">
        <f t="shared" si="7"/>
        <v>3.8206335616438353E-2</v>
      </c>
      <c r="I110">
        <v>0</v>
      </c>
      <c r="J110" s="1">
        <f t="shared" si="8"/>
        <v>0</v>
      </c>
      <c r="K110">
        <v>484</v>
      </c>
      <c r="L110" s="1">
        <f t="shared" si="9"/>
        <v>5.1797945205479451E-2</v>
      </c>
      <c r="M110">
        <v>0</v>
      </c>
      <c r="N110" s="1">
        <f t="shared" si="10"/>
        <v>0</v>
      </c>
      <c r="O110">
        <v>586</v>
      </c>
      <c r="P110">
        <v>53</v>
      </c>
      <c r="Q110" s="1">
        <f t="shared" si="11"/>
        <v>6.8386130136986301E-2</v>
      </c>
    </row>
    <row r="111" spans="1:17" x14ac:dyDescent="0.25">
      <c r="A111" t="s">
        <v>224</v>
      </c>
      <c r="B111">
        <v>11772</v>
      </c>
      <c r="C111" t="s">
        <v>225</v>
      </c>
      <c r="D111">
        <v>45262</v>
      </c>
      <c r="E111">
        <v>39835</v>
      </c>
      <c r="F111" s="1">
        <f t="shared" si="6"/>
        <v>0.88009809553267637</v>
      </c>
      <c r="G111">
        <v>2687</v>
      </c>
      <c r="H111" s="1">
        <f t="shared" si="7"/>
        <v>5.9365472139984977E-2</v>
      </c>
      <c r="I111">
        <v>58</v>
      </c>
      <c r="J111" s="1">
        <f t="shared" si="8"/>
        <v>1.2814281295568026E-3</v>
      </c>
      <c r="K111">
        <v>732</v>
      </c>
      <c r="L111" s="1">
        <f t="shared" si="9"/>
        <v>1.6172506738544475E-2</v>
      </c>
      <c r="M111">
        <v>41</v>
      </c>
      <c r="N111" s="1">
        <f t="shared" si="10"/>
        <v>9.0583712606601564E-4</v>
      </c>
      <c r="O111">
        <v>1023</v>
      </c>
      <c r="P111">
        <v>886</v>
      </c>
      <c r="Q111" s="1">
        <f t="shared" si="11"/>
        <v>4.2176660333171315E-2</v>
      </c>
    </row>
    <row r="112" spans="1:17" x14ac:dyDescent="0.25">
      <c r="A112" t="s">
        <v>226</v>
      </c>
      <c r="B112">
        <v>11776</v>
      </c>
      <c r="C112" t="s">
        <v>227</v>
      </c>
      <c r="D112">
        <v>25675</v>
      </c>
      <c r="E112">
        <v>23415</v>
      </c>
      <c r="F112" s="1">
        <f t="shared" si="6"/>
        <v>0.91197663096397275</v>
      </c>
      <c r="G112">
        <v>312</v>
      </c>
      <c r="H112" s="1">
        <f t="shared" si="7"/>
        <v>1.2151898734177215E-2</v>
      </c>
      <c r="I112">
        <v>22</v>
      </c>
      <c r="J112" s="1">
        <f t="shared" si="8"/>
        <v>8.5686465433300872E-4</v>
      </c>
      <c r="K112">
        <v>926</v>
      </c>
      <c r="L112" s="1">
        <f t="shared" si="9"/>
        <v>3.6066212268743916E-2</v>
      </c>
      <c r="M112">
        <v>0</v>
      </c>
      <c r="N112" s="1">
        <f t="shared" si="10"/>
        <v>0</v>
      </c>
      <c r="O112">
        <v>422</v>
      </c>
      <c r="P112">
        <v>578</v>
      </c>
      <c r="Q112" s="1">
        <f t="shared" si="11"/>
        <v>3.8948393378773129E-2</v>
      </c>
    </row>
    <row r="113" spans="1:17" x14ac:dyDescent="0.25">
      <c r="A113" t="s">
        <v>228</v>
      </c>
      <c r="B113">
        <v>11777</v>
      </c>
      <c r="C113" t="s">
        <v>229</v>
      </c>
      <c r="D113">
        <v>9448</v>
      </c>
      <c r="E113">
        <v>8487</v>
      </c>
      <c r="F113" s="1">
        <f t="shared" si="6"/>
        <v>0.89828535139712107</v>
      </c>
      <c r="G113">
        <v>196</v>
      </c>
      <c r="H113" s="1">
        <f t="shared" si="7"/>
        <v>2.0745131244707875E-2</v>
      </c>
      <c r="I113">
        <v>53</v>
      </c>
      <c r="J113" s="1">
        <f t="shared" si="8"/>
        <v>5.6096528365791702E-3</v>
      </c>
      <c r="K113">
        <v>454</v>
      </c>
      <c r="L113" s="1">
        <f t="shared" si="9"/>
        <v>4.8052497883149872E-2</v>
      </c>
      <c r="M113">
        <v>0</v>
      </c>
      <c r="N113" s="1">
        <f t="shared" si="10"/>
        <v>0</v>
      </c>
      <c r="O113">
        <v>102</v>
      </c>
      <c r="P113">
        <v>156</v>
      </c>
      <c r="Q113" s="1">
        <f t="shared" si="11"/>
        <v>2.7307366638441997E-2</v>
      </c>
    </row>
    <row r="114" spans="1:17" x14ac:dyDescent="0.25">
      <c r="A114" t="s">
        <v>230</v>
      </c>
      <c r="B114">
        <v>11778</v>
      </c>
      <c r="C114" t="s">
        <v>231</v>
      </c>
      <c r="D114">
        <v>12747</v>
      </c>
      <c r="E114">
        <v>12427</v>
      </c>
      <c r="F114" s="1">
        <f t="shared" si="6"/>
        <v>0.974896053973484</v>
      </c>
      <c r="G114">
        <v>4</v>
      </c>
      <c r="H114" s="1">
        <f t="shared" si="7"/>
        <v>3.1379932533145055E-4</v>
      </c>
      <c r="I114">
        <v>17</v>
      </c>
      <c r="J114" s="1">
        <f t="shared" si="8"/>
        <v>1.3336471326586647E-3</v>
      </c>
      <c r="K114">
        <v>20</v>
      </c>
      <c r="L114" s="1">
        <f t="shared" si="9"/>
        <v>1.5689966266572526E-3</v>
      </c>
      <c r="M114">
        <v>0</v>
      </c>
      <c r="N114" s="1">
        <f t="shared" si="10"/>
        <v>0</v>
      </c>
      <c r="O114">
        <v>127</v>
      </c>
      <c r="P114">
        <v>152</v>
      </c>
      <c r="Q114" s="1">
        <f t="shared" si="11"/>
        <v>2.1887502941868676E-2</v>
      </c>
    </row>
    <row r="115" spans="1:17" x14ac:dyDescent="0.25">
      <c r="A115" t="s">
        <v>232</v>
      </c>
      <c r="B115">
        <v>11779</v>
      </c>
      <c r="C115" t="s">
        <v>233</v>
      </c>
      <c r="D115">
        <v>38733</v>
      </c>
      <c r="E115">
        <v>35380</v>
      </c>
      <c r="F115" s="1">
        <f t="shared" si="6"/>
        <v>0.91343298995688427</v>
      </c>
      <c r="G115">
        <v>700</v>
      </c>
      <c r="H115" s="1">
        <f t="shared" si="7"/>
        <v>1.8072444685410374E-2</v>
      </c>
      <c r="I115">
        <v>56</v>
      </c>
      <c r="J115" s="1">
        <f t="shared" si="8"/>
        <v>1.4457955748328299E-3</v>
      </c>
      <c r="K115">
        <v>1560</v>
      </c>
      <c r="L115" s="1">
        <f t="shared" si="9"/>
        <v>4.0275733870343118E-2</v>
      </c>
      <c r="M115">
        <v>0</v>
      </c>
      <c r="N115" s="1">
        <f t="shared" si="10"/>
        <v>0</v>
      </c>
      <c r="O115">
        <v>411</v>
      </c>
      <c r="P115">
        <v>626</v>
      </c>
      <c r="Q115" s="1">
        <f t="shared" si="11"/>
        <v>2.6773035912529369E-2</v>
      </c>
    </row>
    <row r="116" spans="1:17" x14ac:dyDescent="0.25">
      <c r="A116" t="s">
        <v>234</v>
      </c>
      <c r="B116">
        <v>11780</v>
      </c>
      <c r="C116" t="s">
        <v>235</v>
      </c>
      <c r="D116">
        <v>15099</v>
      </c>
      <c r="E116">
        <v>14166</v>
      </c>
      <c r="F116" s="1">
        <f t="shared" si="6"/>
        <v>0.9382078283330022</v>
      </c>
      <c r="G116">
        <v>147</v>
      </c>
      <c r="H116" s="1">
        <f t="shared" si="7"/>
        <v>9.7357440890125171E-3</v>
      </c>
      <c r="I116">
        <v>35</v>
      </c>
      <c r="J116" s="1">
        <f t="shared" si="8"/>
        <v>2.3180343069077423E-3</v>
      </c>
      <c r="K116">
        <v>537</v>
      </c>
      <c r="L116" s="1">
        <f t="shared" si="9"/>
        <v>3.556526922312736E-2</v>
      </c>
      <c r="M116">
        <v>0</v>
      </c>
      <c r="N116" s="1">
        <f t="shared" si="10"/>
        <v>0</v>
      </c>
      <c r="O116">
        <v>21</v>
      </c>
      <c r="P116">
        <v>193</v>
      </c>
      <c r="Q116" s="1">
        <f t="shared" si="11"/>
        <v>1.4173124047950195E-2</v>
      </c>
    </row>
    <row r="117" spans="1:17" x14ac:dyDescent="0.25">
      <c r="A117" t="s">
        <v>236</v>
      </c>
      <c r="B117">
        <v>11782</v>
      </c>
      <c r="C117" t="s">
        <v>237</v>
      </c>
      <c r="D117">
        <v>15045</v>
      </c>
      <c r="E117">
        <v>14540</v>
      </c>
      <c r="F117" s="1">
        <f t="shared" si="6"/>
        <v>0.96643403123961447</v>
      </c>
      <c r="G117">
        <v>77</v>
      </c>
      <c r="H117" s="1">
        <f t="shared" si="7"/>
        <v>5.11797939514789E-3</v>
      </c>
      <c r="I117">
        <v>15</v>
      </c>
      <c r="J117" s="1">
        <f t="shared" si="8"/>
        <v>9.9700897308075765E-4</v>
      </c>
      <c r="K117">
        <v>182</v>
      </c>
      <c r="L117" s="1">
        <f t="shared" si="9"/>
        <v>1.2097042206713194E-2</v>
      </c>
      <c r="M117">
        <v>0</v>
      </c>
      <c r="N117" s="1">
        <f t="shared" si="10"/>
        <v>0</v>
      </c>
      <c r="O117">
        <v>80</v>
      </c>
      <c r="P117">
        <v>151</v>
      </c>
      <c r="Q117" s="1">
        <f t="shared" si="11"/>
        <v>1.5353938185443668E-2</v>
      </c>
    </row>
    <row r="118" spans="1:17" x14ac:dyDescent="0.25">
      <c r="A118" t="s">
        <v>238</v>
      </c>
      <c r="B118">
        <v>11783</v>
      </c>
      <c r="C118" t="s">
        <v>239</v>
      </c>
      <c r="D118">
        <v>21170</v>
      </c>
      <c r="E118">
        <v>20558</v>
      </c>
      <c r="F118" s="1">
        <f t="shared" si="6"/>
        <v>0.97109116674539442</v>
      </c>
      <c r="G118">
        <v>15</v>
      </c>
      <c r="H118" s="1">
        <f t="shared" si="7"/>
        <v>7.0854983467170528E-4</v>
      </c>
      <c r="I118">
        <v>0</v>
      </c>
      <c r="J118" s="1">
        <f t="shared" si="8"/>
        <v>0</v>
      </c>
      <c r="K118">
        <v>371</v>
      </c>
      <c r="L118" s="1">
        <f t="shared" si="9"/>
        <v>1.7524799244213511E-2</v>
      </c>
      <c r="M118">
        <v>0</v>
      </c>
      <c r="N118" s="1">
        <f t="shared" si="10"/>
        <v>0</v>
      </c>
      <c r="O118">
        <v>13</v>
      </c>
      <c r="P118">
        <v>213</v>
      </c>
      <c r="Q118" s="1">
        <f t="shared" si="11"/>
        <v>1.0675484175720359E-2</v>
      </c>
    </row>
    <row r="119" spans="1:17" x14ac:dyDescent="0.25">
      <c r="A119" t="s">
        <v>240</v>
      </c>
      <c r="B119">
        <v>11784</v>
      </c>
      <c r="C119" t="s">
        <v>241</v>
      </c>
      <c r="D119">
        <v>26312</v>
      </c>
      <c r="E119">
        <v>23221</v>
      </c>
      <c r="F119" s="1">
        <f t="shared" si="6"/>
        <v>0.88252508361204018</v>
      </c>
      <c r="G119">
        <v>668</v>
      </c>
      <c r="H119" s="1">
        <f t="shared" si="7"/>
        <v>2.5387655822438432E-2</v>
      </c>
      <c r="I119">
        <v>118</v>
      </c>
      <c r="J119" s="1">
        <f t="shared" si="8"/>
        <v>4.484645788993615E-3</v>
      </c>
      <c r="K119">
        <v>1067</v>
      </c>
      <c r="L119" s="1">
        <f t="shared" si="9"/>
        <v>4.0551839464882944E-2</v>
      </c>
      <c r="M119">
        <v>0</v>
      </c>
      <c r="N119" s="1">
        <f t="shared" si="10"/>
        <v>0</v>
      </c>
      <c r="O119">
        <v>589</v>
      </c>
      <c r="P119">
        <v>649</v>
      </c>
      <c r="Q119" s="1">
        <f t="shared" si="11"/>
        <v>4.705077531164488E-2</v>
      </c>
    </row>
    <row r="120" spans="1:17" x14ac:dyDescent="0.25">
      <c r="A120" t="s">
        <v>242</v>
      </c>
      <c r="B120">
        <v>11786</v>
      </c>
      <c r="C120" t="s">
        <v>243</v>
      </c>
      <c r="D120">
        <v>6550</v>
      </c>
      <c r="E120">
        <v>6263</v>
      </c>
      <c r="F120" s="1">
        <f t="shared" si="6"/>
        <v>0.95618320610687024</v>
      </c>
      <c r="G120">
        <v>6</v>
      </c>
      <c r="H120" s="1">
        <f t="shared" si="7"/>
        <v>9.1603053435114501E-4</v>
      </c>
      <c r="I120">
        <v>0</v>
      </c>
      <c r="J120" s="1">
        <f t="shared" si="8"/>
        <v>0</v>
      </c>
      <c r="K120">
        <v>136</v>
      </c>
      <c r="L120" s="1">
        <f t="shared" si="9"/>
        <v>2.0763358778625954E-2</v>
      </c>
      <c r="M120">
        <v>0</v>
      </c>
      <c r="N120" s="1">
        <f t="shared" si="10"/>
        <v>0</v>
      </c>
      <c r="O120">
        <v>15</v>
      </c>
      <c r="P120">
        <v>130</v>
      </c>
      <c r="Q120" s="1">
        <f t="shared" si="11"/>
        <v>2.2137404580152672E-2</v>
      </c>
    </row>
    <row r="121" spans="1:17" x14ac:dyDescent="0.25">
      <c r="A121" t="s">
        <v>244</v>
      </c>
      <c r="B121">
        <v>11787</v>
      </c>
      <c r="C121" t="s">
        <v>245</v>
      </c>
      <c r="D121">
        <v>36357</v>
      </c>
      <c r="E121">
        <v>33815</v>
      </c>
      <c r="F121" s="1">
        <f t="shared" si="6"/>
        <v>0.93008224000880158</v>
      </c>
      <c r="G121">
        <v>370</v>
      </c>
      <c r="H121" s="1">
        <f t="shared" si="7"/>
        <v>1.0176857276452954E-2</v>
      </c>
      <c r="I121">
        <v>0</v>
      </c>
      <c r="J121" s="1">
        <f t="shared" si="8"/>
        <v>0</v>
      </c>
      <c r="K121">
        <v>1311</v>
      </c>
      <c r="L121" s="1">
        <f t="shared" si="9"/>
        <v>3.6059080782242757E-2</v>
      </c>
      <c r="M121">
        <v>0</v>
      </c>
      <c r="N121" s="1">
        <f t="shared" si="10"/>
        <v>0</v>
      </c>
      <c r="O121">
        <v>426</v>
      </c>
      <c r="P121">
        <v>435</v>
      </c>
      <c r="Q121" s="1">
        <f t="shared" si="11"/>
        <v>2.3681821932502681E-2</v>
      </c>
    </row>
    <row r="122" spans="1:17" x14ac:dyDescent="0.25">
      <c r="A122" t="s">
        <v>246</v>
      </c>
      <c r="B122">
        <v>11788</v>
      </c>
      <c r="C122" t="s">
        <v>247</v>
      </c>
      <c r="D122">
        <v>16167</v>
      </c>
      <c r="E122">
        <v>14720</v>
      </c>
      <c r="F122" s="1">
        <f t="shared" si="6"/>
        <v>0.9104966907898806</v>
      </c>
      <c r="G122">
        <v>346</v>
      </c>
      <c r="H122" s="1">
        <f t="shared" si="7"/>
        <v>2.1401620585142573E-2</v>
      </c>
      <c r="I122">
        <v>17</v>
      </c>
      <c r="J122" s="1">
        <f t="shared" si="8"/>
        <v>1.0515247108307045E-3</v>
      </c>
      <c r="K122">
        <v>649</v>
      </c>
      <c r="L122" s="1">
        <f t="shared" si="9"/>
        <v>4.0143502195831016E-2</v>
      </c>
      <c r="M122">
        <v>9</v>
      </c>
      <c r="N122" s="1">
        <f t="shared" si="10"/>
        <v>5.5668955279272595E-4</v>
      </c>
      <c r="O122">
        <v>228</v>
      </c>
      <c r="P122">
        <v>198</v>
      </c>
      <c r="Q122" s="1">
        <f t="shared" si="11"/>
        <v>2.6349972165522359E-2</v>
      </c>
    </row>
    <row r="123" spans="1:17" x14ac:dyDescent="0.25">
      <c r="A123" t="s">
        <v>248</v>
      </c>
      <c r="B123">
        <v>11789</v>
      </c>
      <c r="C123" t="s">
        <v>249</v>
      </c>
      <c r="D123">
        <v>7659</v>
      </c>
      <c r="E123">
        <v>7420</v>
      </c>
      <c r="F123" s="1">
        <f t="shared" si="6"/>
        <v>0.96879488183836004</v>
      </c>
      <c r="G123">
        <v>10</v>
      </c>
      <c r="H123" s="1">
        <f t="shared" si="7"/>
        <v>1.3056534795665231E-3</v>
      </c>
      <c r="I123">
        <v>0</v>
      </c>
      <c r="J123" s="1">
        <f t="shared" si="8"/>
        <v>0</v>
      </c>
      <c r="K123">
        <v>148</v>
      </c>
      <c r="L123" s="1">
        <f t="shared" si="9"/>
        <v>1.932367149758454E-2</v>
      </c>
      <c r="M123">
        <v>0</v>
      </c>
      <c r="N123" s="1">
        <f t="shared" si="10"/>
        <v>0</v>
      </c>
      <c r="O123">
        <v>45</v>
      </c>
      <c r="P123">
        <v>36</v>
      </c>
      <c r="Q123" s="1">
        <f t="shared" si="11"/>
        <v>1.0575793184488837E-2</v>
      </c>
    </row>
    <row r="124" spans="1:17" x14ac:dyDescent="0.25">
      <c r="A124" t="s">
        <v>250</v>
      </c>
      <c r="B124">
        <v>11790</v>
      </c>
      <c r="C124" t="s">
        <v>251</v>
      </c>
      <c r="D124">
        <v>18627</v>
      </c>
      <c r="E124">
        <v>14212</v>
      </c>
      <c r="F124" s="1">
        <f t="shared" si="6"/>
        <v>0.76297847211037739</v>
      </c>
      <c r="G124">
        <v>609</v>
      </c>
      <c r="H124" s="1">
        <f t="shared" si="7"/>
        <v>3.269447576099211E-2</v>
      </c>
      <c r="I124">
        <v>0</v>
      </c>
      <c r="J124" s="1">
        <f t="shared" si="8"/>
        <v>0</v>
      </c>
      <c r="K124">
        <v>3171</v>
      </c>
      <c r="L124" s="1">
        <f t="shared" si="9"/>
        <v>0.17023675310033823</v>
      </c>
      <c r="M124">
        <v>0</v>
      </c>
      <c r="N124" s="1">
        <f t="shared" si="10"/>
        <v>0</v>
      </c>
      <c r="O124">
        <v>304</v>
      </c>
      <c r="P124">
        <v>331</v>
      </c>
      <c r="Q124" s="1">
        <f t="shared" si="11"/>
        <v>3.4090299028292262E-2</v>
      </c>
    </row>
    <row r="125" spans="1:17" x14ac:dyDescent="0.25">
      <c r="A125" t="s">
        <v>252</v>
      </c>
      <c r="B125">
        <v>11791</v>
      </c>
      <c r="C125" t="s">
        <v>253</v>
      </c>
      <c r="D125">
        <v>25213</v>
      </c>
      <c r="E125">
        <v>18509</v>
      </c>
      <c r="F125" s="1">
        <f t="shared" si="6"/>
        <v>0.73410542180621108</v>
      </c>
      <c r="G125">
        <v>492</v>
      </c>
      <c r="H125" s="1">
        <f t="shared" si="7"/>
        <v>1.9513742910403364E-2</v>
      </c>
      <c r="I125">
        <v>81</v>
      </c>
      <c r="J125" s="1">
        <f t="shared" si="8"/>
        <v>3.2126284059810417E-3</v>
      </c>
      <c r="K125">
        <v>5490</v>
      </c>
      <c r="L125" s="1">
        <f t="shared" si="9"/>
        <v>0.21774481418315947</v>
      </c>
      <c r="M125">
        <v>0</v>
      </c>
      <c r="N125" s="1">
        <f t="shared" si="10"/>
        <v>0</v>
      </c>
      <c r="O125">
        <v>307</v>
      </c>
      <c r="P125">
        <v>334</v>
      </c>
      <c r="Q125" s="1">
        <f t="shared" si="11"/>
        <v>2.5423392694245033E-2</v>
      </c>
    </row>
    <row r="126" spans="1:17" x14ac:dyDescent="0.25">
      <c r="A126" t="s">
        <v>254</v>
      </c>
      <c r="B126">
        <v>11792</v>
      </c>
      <c r="C126" t="s">
        <v>255</v>
      </c>
      <c r="D126">
        <v>8941</v>
      </c>
      <c r="E126">
        <v>8590</v>
      </c>
      <c r="F126" s="1">
        <f t="shared" si="6"/>
        <v>0.9607426462364389</v>
      </c>
      <c r="G126">
        <v>88</v>
      </c>
      <c r="H126" s="1">
        <f t="shared" si="7"/>
        <v>9.8422995190694546E-3</v>
      </c>
      <c r="I126">
        <v>3</v>
      </c>
      <c r="J126" s="1">
        <f t="shared" si="8"/>
        <v>3.3553293815009508E-4</v>
      </c>
      <c r="K126">
        <v>140</v>
      </c>
      <c r="L126" s="1">
        <f t="shared" si="9"/>
        <v>1.5658203780337769E-2</v>
      </c>
      <c r="M126">
        <v>0</v>
      </c>
      <c r="N126" s="1">
        <f t="shared" si="10"/>
        <v>0</v>
      </c>
      <c r="O126">
        <v>38</v>
      </c>
      <c r="P126">
        <v>82</v>
      </c>
      <c r="Q126" s="1">
        <f t="shared" si="11"/>
        <v>1.3421317526003803E-2</v>
      </c>
    </row>
    <row r="127" spans="1:17" x14ac:dyDescent="0.25">
      <c r="A127" t="s">
        <v>256</v>
      </c>
      <c r="B127">
        <v>11793</v>
      </c>
      <c r="C127" t="s">
        <v>257</v>
      </c>
      <c r="D127">
        <v>32710</v>
      </c>
      <c r="E127">
        <v>30530</v>
      </c>
      <c r="F127" s="1">
        <f t="shared" si="6"/>
        <v>0.93335371446040971</v>
      </c>
      <c r="G127">
        <v>103</v>
      </c>
      <c r="H127" s="1">
        <f t="shared" si="7"/>
        <v>3.1488841332925712E-3</v>
      </c>
      <c r="I127">
        <v>0</v>
      </c>
      <c r="J127" s="1">
        <f t="shared" si="8"/>
        <v>0</v>
      </c>
      <c r="K127">
        <v>1370</v>
      </c>
      <c r="L127" s="1">
        <f t="shared" si="9"/>
        <v>4.1883216141852642E-2</v>
      </c>
      <c r="M127">
        <v>11</v>
      </c>
      <c r="N127" s="1">
        <f t="shared" si="10"/>
        <v>3.3628859675940081E-4</v>
      </c>
      <c r="O127">
        <v>314</v>
      </c>
      <c r="P127">
        <v>382</v>
      </c>
      <c r="Q127" s="1">
        <f t="shared" si="11"/>
        <v>2.1277896667685724E-2</v>
      </c>
    </row>
    <row r="128" spans="1:17" x14ac:dyDescent="0.25">
      <c r="A128" t="s">
        <v>258</v>
      </c>
      <c r="B128">
        <v>11794</v>
      </c>
      <c r="C128" t="s">
        <v>259</v>
      </c>
      <c r="D128">
        <v>3317</v>
      </c>
      <c r="E128">
        <v>1284</v>
      </c>
      <c r="F128" s="1">
        <f t="shared" si="6"/>
        <v>0.38709677419354838</v>
      </c>
      <c r="G128">
        <v>454</v>
      </c>
      <c r="H128" s="1">
        <f t="shared" si="7"/>
        <v>0.13687066626469702</v>
      </c>
      <c r="I128">
        <v>0</v>
      </c>
      <c r="J128" s="1">
        <f t="shared" si="8"/>
        <v>0</v>
      </c>
      <c r="K128">
        <v>1309</v>
      </c>
      <c r="L128" s="1">
        <f t="shared" si="9"/>
        <v>0.39463370515526081</v>
      </c>
      <c r="M128">
        <v>0</v>
      </c>
      <c r="N128" s="1">
        <f t="shared" si="10"/>
        <v>0</v>
      </c>
      <c r="O128">
        <v>163</v>
      </c>
      <c r="P128">
        <v>107</v>
      </c>
      <c r="Q128" s="1">
        <f t="shared" si="11"/>
        <v>8.1398854386493816E-2</v>
      </c>
    </row>
    <row r="129" spans="1:17" x14ac:dyDescent="0.25">
      <c r="A129" t="s">
        <v>260</v>
      </c>
      <c r="B129">
        <v>11795</v>
      </c>
      <c r="C129" t="s">
        <v>261</v>
      </c>
      <c r="D129">
        <v>25536</v>
      </c>
      <c r="E129">
        <v>24547</v>
      </c>
      <c r="F129" s="1">
        <f t="shared" si="6"/>
        <v>0.96127036340852134</v>
      </c>
      <c r="G129">
        <v>28</v>
      </c>
      <c r="H129" s="1">
        <f t="shared" si="7"/>
        <v>1.0964912280701754E-3</v>
      </c>
      <c r="I129">
        <v>10</v>
      </c>
      <c r="J129" s="1">
        <f t="shared" si="8"/>
        <v>3.9160401002506263E-4</v>
      </c>
      <c r="K129">
        <v>380</v>
      </c>
      <c r="L129" s="1">
        <f t="shared" si="9"/>
        <v>1.488095238095238E-2</v>
      </c>
      <c r="M129">
        <v>0</v>
      </c>
      <c r="N129" s="1">
        <f t="shared" si="10"/>
        <v>0</v>
      </c>
      <c r="O129">
        <v>210</v>
      </c>
      <c r="P129">
        <v>361</v>
      </c>
      <c r="Q129" s="1">
        <f t="shared" si="11"/>
        <v>2.2360588972431077E-2</v>
      </c>
    </row>
    <row r="130" spans="1:17" x14ac:dyDescent="0.25">
      <c r="A130" t="s">
        <v>262</v>
      </c>
      <c r="B130">
        <v>11796</v>
      </c>
      <c r="C130" t="s">
        <v>263</v>
      </c>
      <c r="D130">
        <v>4012</v>
      </c>
      <c r="E130">
        <v>3897</v>
      </c>
      <c r="F130" s="1">
        <f t="shared" si="6"/>
        <v>0.97133599202392817</v>
      </c>
      <c r="G130">
        <v>15</v>
      </c>
      <c r="H130" s="1">
        <f t="shared" si="7"/>
        <v>3.7387836490528413E-3</v>
      </c>
      <c r="I130">
        <v>0</v>
      </c>
      <c r="J130" s="1">
        <f t="shared" si="8"/>
        <v>0</v>
      </c>
      <c r="K130">
        <v>27</v>
      </c>
      <c r="L130" s="1">
        <f t="shared" si="9"/>
        <v>6.7298105682951142E-3</v>
      </c>
      <c r="M130">
        <v>0</v>
      </c>
      <c r="N130" s="1">
        <f t="shared" si="10"/>
        <v>0</v>
      </c>
      <c r="O130">
        <v>20</v>
      </c>
      <c r="P130">
        <v>53</v>
      </c>
      <c r="Q130" s="1">
        <f t="shared" si="11"/>
        <v>1.8195413758723827E-2</v>
      </c>
    </row>
    <row r="131" spans="1:17" x14ac:dyDescent="0.25">
      <c r="A131" t="s">
        <v>264</v>
      </c>
      <c r="B131">
        <v>11797</v>
      </c>
      <c r="C131" t="s">
        <v>265</v>
      </c>
      <c r="D131">
        <v>8645</v>
      </c>
      <c r="E131">
        <v>7567</v>
      </c>
      <c r="F131" s="1">
        <f t="shared" si="6"/>
        <v>0.87530364372469638</v>
      </c>
      <c r="G131">
        <v>209</v>
      </c>
      <c r="H131" s="1">
        <f t="shared" si="7"/>
        <v>2.4175824175824177E-2</v>
      </c>
      <c r="I131">
        <v>0</v>
      </c>
      <c r="J131" s="1">
        <f t="shared" si="8"/>
        <v>0</v>
      </c>
      <c r="K131">
        <v>757</v>
      </c>
      <c r="L131" s="1">
        <f t="shared" si="9"/>
        <v>8.7565066512434939E-2</v>
      </c>
      <c r="M131">
        <v>0</v>
      </c>
      <c r="N131" s="1">
        <f t="shared" si="10"/>
        <v>0</v>
      </c>
      <c r="O131">
        <v>43</v>
      </c>
      <c r="P131">
        <v>69</v>
      </c>
      <c r="Q131" s="1">
        <f t="shared" si="11"/>
        <v>1.2955465587044534E-2</v>
      </c>
    </row>
    <row r="132" spans="1:17" x14ac:dyDescent="0.25">
      <c r="A132" t="s">
        <v>266</v>
      </c>
      <c r="B132">
        <v>11798</v>
      </c>
      <c r="C132" t="s">
        <v>267</v>
      </c>
      <c r="D132">
        <v>15362</v>
      </c>
      <c r="E132">
        <v>2529</v>
      </c>
      <c r="F132" s="1">
        <f t="shared" ref="F132:F179" si="12">E132/D132</f>
        <v>0.16462700169248795</v>
      </c>
      <c r="G132">
        <v>10397</v>
      </c>
      <c r="H132" s="1">
        <f t="shared" ref="H132:H179" si="13">G132/D132</f>
        <v>0.67679989584689493</v>
      </c>
      <c r="I132">
        <v>65</v>
      </c>
      <c r="J132" s="1">
        <f t="shared" ref="J132:J179" si="14">I132/D132</f>
        <v>4.2312198932430677E-3</v>
      </c>
      <c r="K132">
        <v>227</v>
      </c>
      <c r="L132" s="1">
        <f t="shared" ref="L132:L179" si="15">K132/D132</f>
        <v>1.4776721781018097E-2</v>
      </c>
      <c r="M132">
        <v>0</v>
      </c>
      <c r="N132" s="1">
        <f t="shared" ref="N132:N179" si="16">M132/D132</f>
        <v>0</v>
      </c>
      <c r="O132">
        <v>1495</v>
      </c>
      <c r="P132">
        <v>649</v>
      </c>
      <c r="Q132" s="1">
        <f t="shared" ref="Q132:Q179" si="17">(P132+O132)/D132</f>
        <v>0.13956516078635595</v>
      </c>
    </row>
    <row r="133" spans="1:17" x14ac:dyDescent="0.25">
      <c r="A133" t="s">
        <v>268</v>
      </c>
      <c r="B133">
        <v>11801</v>
      </c>
      <c r="C133" t="s">
        <v>269</v>
      </c>
      <c r="D133">
        <v>39805</v>
      </c>
      <c r="E133">
        <v>29604</v>
      </c>
      <c r="F133" s="1">
        <f t="shared" si="12"/>
        <v>0.74372566260520034</v>
      </c>
      <c r="G133">
        <v>763</v>
      </c>
      <c r="H133" s="1">
        <f t="shared" si="13"/>
        <v>1.9168446175103632E-2</v>
      </c>
      <c r="I133">
        <v>51</v>
      </c>
      <c r="J133" s="1">
        <f t="shared" si="14"/>
        <v>1.281246074613742E-3</v>
      </c>
      <c r="K133">
        <v>7326</v>
      </c>
      <c r="L133" s="1">
        <f t="shared" si="15"/>
        <v>0.18404723024745634</v>
      </c>
      <c r="M133">
        <v>11</v>
      </c>
      <c r="N133" s="1">
        <f t="shared" si="16"/>
        <v>2.7634719256374829E-4</v>
      </c>
      <c r="O133">
        <v>1217</v>
      </c>
      <c r="P133">
        <v>833</v>
      </c>
      <c r="Q133" s="1">
        <f t="shared" si="17"/>
        <v>5.150106770506218E-2</v>
      </c>
    </row>
    <row r="134" spans="1:17" x14ac:dyDescent="0.25">
      <c r="A134" t="s">
        <v>270</v>
      </c>
      <c r="B134">
        <v>11803</v>
      </c>
      <c r="C134" t="s">
        <v>271</v>
      </c>
      <c r="D134">
        <v>28445</v>
      </c>
      <c r="E134">
        <v>24391</v>
      </c>
      <c r="F134" s="1">
        <f t="shared" si="12"/>
        <v>0.85747934610652132</v>
      </c>
      <c r="G134">
        <v>187</v>
      </c>
      <c r="H134" s="1">
        <f t="shared" si="13"/>
        <v>6.5740903497978559E-3</v>
      </c>
      <c r="I134">
        <v>43</v>
      </c>
      <c r="J134" s="1">
        <f t="shared" si="14"/>
        <v>1.5116892248198278E-3</v>
      </c>
      <c r="K134">
        <v>3326</v>
      </c>
      <c r="L134" s="1">
        <f t="shared" si="15"/>
        <v>0.11692740376164527</v>
      </c>
      <c r="M134">
        <v>11</v>
      </c>
      <c r="N134" s="1">
        <f t="shared" si="16"/>
        <v>3.8671119704693268E-4</v>
      </c>
      <c r="O134">
        <v>198</v>
      </c>
      <c r="P134">
        <v>289</v>
      </c>
      <c r="Q134" s="1">
        <f t="shared" si="17"/>
        <v>1.7120759360168748E-2</v>
      </c>
    </row>
    <row r="135" spans="1:17" x14ac:dyDescent="0.25">
      <c r="A135" t="s">
        <v>272</v>
      </c>
      <c r="B135">
        <v>11804</v>
      </c>
      <c r="C135" t="s">
        <v>273</v>
      </c>
      <c r="D135">
        <v>5000</v>
      </c>
      <c r="E135">
        <v>4681</v>
      </c>
      <c r="F135" s="1">
        <f t="shared" si="12"/>
        <v>0.93620000000000003</v>
      </c>
      <c r="G135">
        <v>0</v>
      </c>
      <c r="H135" s="1">
        <f t="shared" si="13"/>
        <v>0</v>
      </c>
      <c r="I135">
        <v>0</v>
      </c>
      <c r="J135" s="1">
        <f t="shared" si="14"/>
        <v>0</v>
      </c>
      <c r="K135">
        <v>287</v>
      </c>
      <c r="L135" s="1">
        <f t="shared" si="15"/>
        <v>5.74E-2</v>
      </c>
      <c r="M135">
        <v>0</v>
      </c>
      <c r="N135" s="1">
        <f t="shared" si="16"/>
        <v>0</v>
      </c>
      <c r="O135">
        <v>0</v>
      </c>
      <c r="P135">
        <v>32</v>
      </c>
      <c r="Q135" s="1">
        <f t="shared" si="17"/>
        <v>6.4000000000000003E-3</v>
      </c>
    </row>
    <row r="136" spans="1:17" x14ac:dyDescent="0.25">
      <c r="A136" t="s">
        <v>274</v>
      </c>
      <c r="B136">
        <v>11901</v>
      </c>
      <c r="C136" t="s">
        <v>275</v>
      </c>
      <c r="D136">
        <v>30631</v>
      </c>
      <c r="E136">
        <v>22224</v>
      </c>
      <c r="F136" s="1">
        <f t="shared" si="12"/>
        <v>0.72553948614149066</v>
      </c>
      <c r="G136">
        <v>4932</v>
      </c>
      <c r="H136" s="1">
        <f t="shared" si="13"/>
        <v>0.16101335248604354</v>
      </c>
      <c r="I136">
        <v>179</v>
      </c>
      <c r="J136" s="1">
        <f t="shared" si="14"/>
        <v>5.8437530606248568E-3</v>
      </c>
      <c r="K136">
        <v>457</v>
      </c>
      <c r="L136" s="1">
        <f t="shared" si="15"/>
        <v>1.4919525970422121E-2</v>
      </c>
      <c r="M136">
        <v>87</v>
      </c>
      <c r="N136" s="1">
        <f t="shared" si="16"/>
        <v>2.8402598674545395E-3</v>
      </c>
      <c r="O136">
        <v>1254</v>
      </c>
      <c r="P136">
        <v>1498</v>
      </c>
      <c r="Q136" s="1">
        <f t="shared" si="17"/>
        <v>8.9843622473964282E-2</v>
      </c>
    </row>
    <row r="137" spans="1:17" x14ac:dyDescent="0.25">
      <c r="A137" t="s">
        <v>276</v>
      </c>
      <c r="B137">
        <v>11930</v>
      </c>
      <c r="C137" t="s">
        <v>277</v>
      </c>
      <c r="D137">
        <v>1565</v>
      </c>
      <c r="E137">
        <v>1529</v>
      </c>
      <c r="F137" s="1">
        <f t="shared" si="12"/>
        <v>0.97699680511182108</v>
      </c>
      <c r="G137">
        <v>29</v>
      </c>
      <c r="H137" s="1">
        <f t="shared" si="13"/>
        <v>1.8530351437699679E-2</v>
      </c>
      <c r="I137">
        <v>0</v>
      </c>
      <c r="J137" s="1">
        <f t="shared" si="14"/>
        <v>0</v>
      </c>
      <c r="K137">
        <v>7</v>
      </c>
      <c r="L137" s="1">
        <f t="shared" si="15"/>
        <v>4.4728434504792336E-3</v>
      </c>
      <c r="M137">
        <v>0</v>
      </c>
      <c r="N137" s="1">
        <f t="shared" si="16"/>
        <v>0</v>
      </c>
      <c r="O137">
        <v>0</v>
      </c>
      <c r="P137">
        <v>0</v>
      </c>
      <c r="Q137" s="1">
        <f t="shared" si="17"/>
        <v>0</v>
      </c>
    </row>
    <row r="138" spans="1:17" x14ac:dyDescent="0.25">
      <c r="A138" t="s">
        <v>278</v>
      </c>
      <c r="B138">
        <v>11931</v>
      </c>
      <c r="C138" t="s">
        <v>279</v>
      </c>
      <c r="D138">
        <v>36</v>
      </c>
      <c r="E138">
        <v>36</v>
      </c>
      <c r="F138" s="1">
        <f t="shared" si="12"/>
        <v>1</v>
      </c>
      <c r="G138">
        <v>0</v>
      </c>
      <c r="H138" s="1">
        <f t="shared" si="13"/>
        <v>0</v>
      </c>
      <c r="I138">
        <v>0</v>
      </c>
      <c r="J138" s="1">
        <f t="shared" si="14"/>
        <v>0</v>
      </c>
      <c r="K138">
        <v>0</v>
      </c>
      <c r="L138" s="1">
        <f t="shared" si="15"/>
        <v>0</v>
      </c>
      <c r="M138">
        <v>0</v>
      </c>
      <c r="N138" s="1">
        <f t="shared" si="16"/>
        <v>0</v>
      </c>
      <c r="O138">
        <v>0</v>
      </c>
      <c r="P138">
        <v>0</v>
      </c>
      <c r="Q138" s="1">
        <f t="shared" si="17"/>
        <v>0</v>
      </c>
    </row>
    <row r="139" spans="1:17" x14ac:dyDescent="0.25">
      <c r="A139" t="s">
        <v>280</v>
      </c>
      <c r="B139">
        <v>11932</v>
      </c>
      <c r="C139" t="s">
        <v>281</v>
      </c>
      <c r="D139">
        <v>1008</v>
      </c>
      <c r="E139">
        <v>973</v>
      </c>
      <c r="F139" s="1">
        <f t="shared" si="12"/>
        <v>0.96527777777777779</v>
      </c>
      <c r="G139">
        <v>26</v>
      </c>
      <c r="H139" s="1">
        <f t="shared" si="13"/>
        <v>2.5793650793650792E-2</v>
      </c>
      <c r="I139">
        <v>0</v>
      </c>
      <c r="J139" s="1">
        <f t="shared" si="14"/>
        <v>0</v>
      </c>
      <c r="K139">
        <v>9</v>
      </c>
      <c r="L139" s="1">
        <f t="shared" si="15"/>
        <v>8.9285714285714281E-3</v>
      </c>
      <c r="M139">
        <v>0</v>
      </c>
      <c r="N139" s="1">
        <f t="shared" si="16"/>
        <v>0</v>
      </c>
      <c r="O139">
        <v>0</v>
      </c>
      <c r="P139">
        <v>0</v>
      </c>
      <c r="Q139" s="1">
        <f t="shared" si="17"/>
        <v>0</v>
      </c>
    </row>
    <row r="140" spans="1:17" x14ac:dyDescent="0.25">
      <c r="A140" t="s">
        <v>282</v>
      </c>
      <c r="B140">
        <v>11933</v>
      </c>
      <c r="C140" t="s">
        <v>283</v>
      </c>
      <c r="D140">
        <v>6358</v>
      </c>
      <c r="E140">
        <v>5564</v>
      </c>
      <c r="F140" s="1">
        <f t="shared" si="12"/>
        <v>0.87511796162315192</v>
      </c>
      <c r="G140">
        <v>519</v>
      </c>
      <c r="H140" s="1">
        <f t="shared" si="13"/>
        <v>8.1629443221138728E-2</v>
      </c>
      <c r="I140">
        <v>0</v>
      </c>
      <c r="J140" s="1">
        <f t="shared" si="14"/>
        <v>0</v>
      </c>
      <c r="K140">
        <v>109</v>
      </c>
      <c r="L140" s="1">
        <f t="shared" si="15"/>
        <v>1.7143755898081158E-2</v>
      </c>
      <c r="M140">
        <v>0</v>
      </c>
      <c r="N140" s="1">
        <f t="shared" si="16"/>
        <v>0</v>
      </c>
      <c r="O140">
        <v>0</v>
      </c>
      <c r="P140">
        <v>166</v>
      </c>
      <c r="Q140" s="1">
        <f t="shared" si="17"/>
        <v>2.6108839257628184E-2</v>
      </c>
    </row>
    <row r="141" spans="1:17" x14ac:dyDescent="0.25">
      <c r="A141" t="s">
        <v>284</v>
      </c>
      <c r="B141">
        <v>11934</v>
      </c>
      <c r="C141" t="s">
        <v>285</v>
      </c>
      <c r="D141">
        <v>7929</v>
      </c>
      <c r="E141">
        <v>7629</v>
      </c>
      <c r="F141" s="1">
        <f t="shared" si="12"/>
        <v>0.96216420734014374</v>
      </c>
      <c r="G141">
        <v>92</v>
      </c>
      <c r="H141" s="1">
        <f t="shared" si="13"/>
        <v>1.1602976415689243E-2</v>
      </c>
      <c r="I141">
        <v>0</v>
      </c>
      <c r="J141" s="1">
        <f t="shared" si="14"/>
        <v>0</v>
      </c>
      <c r="K141">
        <v>74</v>
      </c>
      <c r="L141" s="1">
        <f t="shared" si="15"/>
        <v>9.3328288560978693E-3</v>
      </c>
      <c r="M141">
        <v>0</v>
      </c>
      <c r="N141" s="1">
        <f t="shared" si="16"/>
        <v>0</v>
      </c>
      <c r="O141">
        <v>82</v>
      </c>
      <c r="P141">
        <v>52</v>
      </c>
      <c r="Q141" s="1">
        <f t="shared" si="17"/>
        <v>1.6899987388069113E-2</v>
      </c>
    </row>
    <row r="142" spans="1:17" x14ac:dyDescent="0.25">
      <c r="A142" t="s">
        <v>286</v>
      </c>
      <c r="B142">
        <v>11935</v>
      </c>
      <c r="C142" t="s">
        <v>287</v>
      </c>
      <c r="D142">
        <v>3263</v>
      </c>
      <c r="E142">
        <v>3045</v>
      </c>
      <c r="F142" s="1">
        <f t="shared" si="12"/>
        <v>0.9331903156604352</v>
      </c>
      <c r="G142">
        <v>151</v>
      </c>
      <c r="H142" s="1">
        <f t="shared" si="13"/>
        <v>4.6276432730615998E-2</v>
      </c>
      <c r="I142">
        <v>0</v>
      </c>
      <c r="J142" s="1">
        <f t="shared" si="14"/>
        <v>0</v>
      </c>
      <c r="K142">
        <v>58</v>
      </c>
      <c r="L142" s="1">
        <f t="shared" si="15"/>
        <v>1.7775053631627336E-2</v>
      </c>
      <c r="M142">
        <v>9</v>
      </c>
      <c r="N142" s="1">
        <f t="shared" si="16"/>
        <v>2.7581979773214833E-3</v>
      </c>
      <c r="O142">
        <v>0</v>
      </c>
      <c r="P142">
        <v>0</v>
      </c>
      <c r="Q142" s="1">
        <f t="shared" si="17"/>
        <v>0</v>
      </c>
    </row>
    <row r="143" spans="1:17" x14ac:dyDescent="0.25">
      <c r="A143" t="s">
        <v>288</v>
      </c>
      <c r="B143">
        <v>11937</v>
      </c>
      <c r="C143" t="s">
        <v>289</v>
      </c>
      <c r="D143">
        <v>15446</v>
      </c>
      <c r="E143">
        <v>14014</v>
      </c>
      <c r="F143" s="1">
        <f t="shared" si="12"/>
        <v>0.90728991324614783</v>
      </c>
      <c r="G143">
        <v>360</v>
      </c>
      <c r="H143" s="1">
        <f t="shared" si="13"/>
        <v>2.3307005049851094E-2</v>
      </c>
      <c r="I143">
        <v>170</v>
      </c>
      <c r="J143" s="1">
        <f t="shared" si="14"/>
        <v>1.1006085717985239E-2</v>
      </c>
      <c r="K143">
        <v>448</v>
      </c>
      <c r="L143" s="1">
        <f t="shared" si="15"/>
        <v>2.9004272950925804E-2</v>
      </c>
      <c r="M143">
        <v>0</v>
      </c>
      <c r="N143" s="1">
        <f t="shared" si="16"/>
        <v>0</v>
      </c>
      <c r="O143">
        <v>377</v>
      </c>
      <c r="P143">
        <v>77</v>
      </c>
      <c r="Q143" s="1">
        <f t="shared" si="17"/>
        <v>2.9392723035089992E-2</v>
      </c>
    </row>
    <row r="144" spans="1:17" x14ac:dyDescent="0.25">
      <c r="A144" t="s">
        <v>290</v>
      </c>
      <c r="B144">
        <v>11939</v>
      </c>
      <c r="C144" t="s">
        <v>291</v>
      </c>
      <c r="D144">
        <v>932</v>
      </c>
      <c r="E144">
        <v>868</v>
      </c>
      <c r="F144" s="1">
        <f t="shared" si="12"/>
        <v>0.93133047210300424</v>
      </c>
      <c r="G144">
        <v>0</v>
      </c>
      <c r="H144" s="1">
        <f t="shared" si="13"/>
        <v>0</v>
      </c>
      <c r="I144">
        <v>0</v>
      </c>
      <c r="J144" s="1">
        <f t="shared" si="14"/>
        <v>0</v>
      </c>
      <c r="K144">
        <v>3</v>
      </c>
      <c r="L144" s="1">
        <f t="shared" si="15"/>
        <v>3.2188841201716738E-3</v>
      </c>
      <c r="M144">
        <v>23</v>
      </c>
      <c r="N144" s="1">
        <f t="shared" si="16"/>
        <v>2.4678111587982832E-2</v>
      </c>
      <c r="O144">
        <v>9</v>
      </c>
      <c r="P144">
        <v>29</v>
      </c>
      <c r="Q144" s="1">
        <f t="shared" si="17"/>
        <v>4.07725321888412E-2</v>
      </c>
    </row>
    <row r="145" spans="1:17" x14ac:dyDescent="0.25">
      <c r="A145" t="s">
        <v>292</v>
      </c>
      <c r="B145">
        <v>11940</v>
      </c>
      <c r="C145" t="s">
        <v>293</v>
      </c>
      <c r="D145">
        <v>4982</v>
      </c>
      <c r="E145">
        <v>4807</v>
      </c>
      <c r="F145" s="1">
        <f t="shared" si="12"/>
        <v>0.96487354476114007</v>
      </c>
      <c r="G145">
        <v>113</v>
      </c>
      <c r="H145" s="1">
        <f t="shared" si="13"/>
        <v>2.2681653954235246E-2</v>
      </c>
      <c r="I145">
        <v>6</v>
      </c>
      <c r="J145" s="1">
        <f t="shared" si="14"/>
        <v>1.2043356081894822E-3</v>
      </c>
      <c r="K145">
        <v>22</v>
      </c>
      <c r="L145" s="1">
        <f t="shared" si="15"/>
        <v>4.415897230028101E-3</v>
      </c>
      <c r="M145">
        <v>0</v>
      </c>
      <c r="N145" s="1">
        <f t="shared" si="16"/>
        <v>0</v>
      </c>
      <c r="O145">
        <v>7</v>
      </c>
      <c r="P145">
        <v>27</v>
      </c>
      <c r="Q145" s="1">
        <f t="shared" si="17"/>
        <v>6.8245684464070654E-3</v>
      </c>
    </row>
    <row r="146" spans="1:17" x14ac:dyDescent="0.25">
      <c r="A146" t="s">
        <v>294</v>
      </c>
      <c r="B146">
        <v>11941</v>
      </c>
      <c r="C146" t="s">
        <v>295</v>
      </c>
      <c r="D146">
        <v>1929</v>
      </c>
      <c r="E146">
        <v>1879</v>
      </c>
      <c r="F146" s="1">
        <f t="shared" si="12"/>
        <v>0.97407983411093835</v>
      </c>
      <c r="G146">
        <v>0</v>
      </c>
      <c r="H146" s="1">
        <f t="shared" si="13"/>
        <v>0</v>
      </c>
      <c r="I146">
        <v>0</v>
      </c>
      <c r="J146" s="1">
        <f t="shared" si="14"/>
        <v>0</v>
      </c>
      <c r="K146">
        <v>13</v>
      </c>
      <c r="L146" s="1">
        <f t="shared" si="15"/>
        <v>6.7392431311560398E-3</v>
      </c>
      <c r="M146">
        <v>0</v>
      </c>
      <c r="N146" s="1">
        <f t="shared" si="16"/>
        <v>0</v>
      </c>
      <c r="O146">
        <v>9</v>
      </c>
      <c r="P146">
        <v>28</v>
      </c>
      <c r="Q146" s="1">
        <f t="shared" si="17"/>
        <v>1.9180922757905651E-2</v>
      </c>
    </row>
    <row r="147" spans="1:17" x14ac:dyDescent="0.25">
      <c r="A147" t="s">
        <v>296</v>
      </c>
      <c r="B147">
        <v>11942</v>
      </c>
      <c r="C147" t="s">
        <v>297</v>
      </c>
      <c r="D147">
        <v>4092</v>
      </c>
      <c r="E147">
        <v>3869</v>
      </c>
      <c r="F147" s="1">
        <f t="shared" si="12"/>
        <v>0.94550342130987297</v>
      </c>
      <c r="G147">
        <v>8</v>
      </c>
      <c r="H147" s="1">
        <f t="shared" si="13"/>
        <v>1.9550342130987292E-3</v>
      </c>
      <c r="I147">
        <v>21</v>
      </c>
      <c r="J147" s="1">
        <f t="shared" si="14"/>
        <v>5.131964809384164E-3</v>
      </c>
      <c r="K147">
        <v>11</v>
      </c>
      <c r="L147" s="1">
        <f t="shared" si="15"/>
        <v>2.6881720430107529E-3</v>
      </c>
      <c r="M147">
        <v>0</v>
      </c>
      <c r="N147" s="1">
        <f t="shared" si="16"/>
        <v>0</v>
      </c>
      <c r="O147">
        <v>80</v>
      </c>
      <c r="P147">
        <v>103</v>
      </c>
      <c r="Q147" s="1">
        <f t="shared" si="17"/>
        <v>4.4721407624633433E-2</v>
      </c>
    </row>
    <row r="148" spans="1:17" x14ac:dyDescent="0.25">
      <c r="A148" t="s">
        <v>298</v>
      </c>
      <c r="B148">
        <v>11944</v>
      </c>
      <c r="C148" t="s">
        <v>299</v>
      </c>
      <c r="D148">
        <v>4338</v>
      </c>
      <c r="E148">
        <v>3705</v>
      </c>
      <c r="F148" s="1">
        <f t="shared" si="12"/>
        <v>0.85408022130013828</v>
      </c>
      <c r="G148">
        <v>275</v>
      </c>
      <c r="H148" s="1">
        <f t="shared" si="13"/>
        <v>6.3393268787459656E-2</v>
      </c>
      <c r="I148">
        <v>0</v>
      </c>
      <c r="J148" s="1">
        <f t="shared" si="14"/>
        <v>0</v>
      </c>
      <c r="K148">
        <v>1</v>
      </c>
      <c r="L148" s="1">
        <f t="shared" si="15"/>
        <v>2.3052097740894421E-4</v>
      </c>
      <c r="M148">
        <v>0</v>
      </c>
      <c r="N148" s="1">
        <f t="shared" si="16"/>
        <v>0</v>
      </c>
      <c r="O148">
        <v>282</v>
      </c>
      <c r="P148">
        <v>75</v>
      </c>
      <c r="Q148" s="1">
        <f t="shared" si="17"/>
        <v>8.2295988934993083E-2</v>
      </c>
    </row>
    <row r="149" spans="1:17" x14ac:dyDescent="0.25">
      <c r="A149" t="s">
        <v>300</v>
      </c>
      <c r="B149">
        <v>11946</v>
      </c>
      <c r="C149" t="s">
        <v>301</v>
      </c>
      <c r="D149">
        <v>13312</v>
      </c>
      <c r="E149">
        <v>12453</v>
      </c>
      <c r="F149" s="1">
        <f t="shared" si="12"/>
        <v>0.93547175480769229</v>
      </c>
      <c r="G149">
        <v>182</v>
      </c>
      <c r="H149" s="1">
        <f t="shared" si="13"/>
        <v>1.3671875E-2</v>
      </c>
      <c r="I149">
        <v>0</v>
      </c>
      <c r="J149" s="1">
        <f t="shared" si="14"/>
        <v>0</v>
      </c>
      <c r="K149">
        <v>110</v>
      </c>
      <c r="L149" s="1">
        <f t="shared" si="15"/>
        <v>8.263221153846154E-3</v>
      </c>
      <c r="M149">
        <v>0</v>
      </c>
      <c r="N149" s="1">
        <f t="shared" si="16"/>
        <v>0</v>
      </c>
      <c r="O149">
        <v>429</v>
      </c>
      <c r="P149">
        <v>138</v>
      </c>
      <c r="Q149" s="1">
        <f t="shared" si="17"/>
        <v>4.2593149038461536E-2</v>
      </c>
    </row>
    <row r="150" spans="1:17" x14ac:dyDescent="0.25">
      <c r="A150" t="s">
        <v>302</v>
      </c>
      <c r="B150">
        <v>11947</v>
      </c>
      <c r="C150" t="s">
        <v>303</v>
      </c>
      <c r="D150">
        <v>138</v>
      </c>
      <c r="E150">
        <v>138</v>
      </c>
      <c r="F150" s="1">
        <f t="shared" si="12"/>
        <v>1</v>
      </c>
      <c r="G150">
        <v>0</v>
      </c>
      <c r="H150" s="1">
        <f t="shared" si="13"/>
        <v>0</v>
      </c>
      <c r="I150">
        <v>0</v>
      </c>
      <c r="J150" s="1">
        <f t="shared" si="14"/>
        <v>0</v>
      </c>
      <c r="K150">
        <v>0</v>
      </c>
      <c r="L150" s="1">
        <f t="shared" si="15"/>
        <v>0</v>
      </c>
      <c r="M150">
        <v>0</v>
      </c>
      <c r="N150" s="1">
        <f t="shared" si="16"/>
        <v>0</v>
      </c>
      <c r="O150">
        <v>0</v>
      </c>
      <c r="P150">
        <v>0</v>
      </c>
      <c r="Q150" s="1">
        <f t="shared" si="17"/>
        <v>0</v>
      </c>
    </row>
    <row r="151" spans="1:17" x14ac:dyDescent="0.25">
      <c r="A151" t="s">
        <v>304</v>
      </c>
      <c r="B151">
        <v>11948</v>
      </c>
      <c r="C151" t="s">
        <v>305</v>
      </c>
      <c r="D151">
        <v>1315</v>
      </c>
      <c r="E151">
        <v>1315</v>
      </c>
      <c r="F151" s="1">
        <f t="shared" si="12"/>
        <v>1</v>
      </c>
      <c r="G151">
        <v>0</v>
      </c>
      <c r="H151" s="1">
        <f t="shared" si="13"/>
        <v>0</v>
      </c>
      <c r="I151">
        <v>0</v>
      </c>
      <c r="J151" s="1">
        <f t="shared" si="14"/>
        <v>0</v>
      </c>
      <c r="K151">
        <v>0</v>
      </c>
      <c r="L151" s="1">
        <f t="shared" si="15"/>
        <v>0</v>
      </c>
      <c r="M151">
        <v>0</v>
      </c>
      <c r="N151" s="1">
        <f t="shared" si="16"/>
        <v>0</v>
      </c>
      <c r="O151">
        <v>0</v>
      </c>
      <c r="P151">
        <v>0</v>
      </c>
      <c r="Q151" s="1">
        <f t="shared" si="17"/>
        <v>0</v>
      </c>
    </row>
    <row r="152" spans="1:17" x14ac:dyDescent="0.25">
      <c r="A152" t="s">
        <v>306</v>
      </c>
      <c r="B152">
        <v>11949</v>
      </c>
      <c r="C152" t="s">
        <v>307</v>
      </c>
      <c r="D152">
        <v>14340</v>
      </c>
      <c r="E152">
        <v>13755</v>
      </c>
      <c r="F152" s="1">
        <f t="shared" si="12"/>
        <v>0.95920502092050208</v>
      </c>
      <c r="G152">
        <v>214</v>
      </c>
      <c r="H152" s="1">
        <f t="shared" si="13"/>
        <v>1.492329149232915E-2</v>
      </c>
      <c r="I152">
        <v>0</v>
      </c>
      <c r="J152" s="1">
        <f t="shared" si="14"/>
        <v>0</v>
      </c>
      <c r="K152">
        <v>75</v>
      </c>
      <c r="L152" s="1">
        <f t="shared" si="15"/>
        <v>5.2301255230125521E-3</v>
      </c>
      <c r="M152">
        <v>0</v>
      </c>
      <c r="N152" s="1">
        <f t="shared" si="16"/>
        <v>0</v>
      </c>
      <c r="O152">
        <v>51</v>
      </c>
      <c r="P152">
        <v>245</v>
      </c>
      <c r="Q152" s="1">
        <f t="shared" si="17"/>
        <v>2.0641562064156207E-2</v>
      </c>
    </row>
    <row r="153" spans="1:17" x14ac:dyDescent="0.25">
      <c r="A153" t="s">
        <v>308</v>
      </c>
      <c r="B153">
        <v>11950</v>
      </c>
      <c r="C153" t="s">
        <v>309</v>
      </c>
      <c r="D153">
        <v>16969</v>
      </c>
      <c r="E153">
        <v>13478</v>
      </c>
      <c r="F153" s="1">
        <f t="shared" si="12"/>
        <v>0.79427190759620481</v>
      </c>
      <c r="G153">
        <v>1373</v>
      </c>
      <c r="H153" s="1">
        <f t="shared" si="13"/>
        <v>8.0912251753197009E-2</v>
      </c>
      <c r="I153">
        <v>339</v>
      </c>
      <c r="J153" s="1">
        <f t="shared" si="14"/>
        <v>1.9977606223112735E-2</v>
      </c>
      <c r="K153">
        <v>671</v>
      </c>
      <c r="L153" s="1">
        <f t="shared" si="15"/>
        <v>3.9542695503565324E-2</v>
      </c>
      <c r="M153">
        <v>0</v>
      </c>
      <c r="N153" s="1">
        <f t="shared" si="16"/>
        <v>0</v>
      </c>
      <c r="O153">
        <v>684</v>
      </c>
      <c r="P153">
        <v>424</v>
      </c>
      <c r="Q153" s="1">
        <f t="shared" si="17"/>
        <v>6.5295538923920093E-2</v>
      </c>
    </row>
    <row r="154" spans="1:17" x14ac:dyDescent="0.25">
      <c r="A154" t="s">
        <v>310</v>
      </c>
      <c r="B154">
        <v>11951</v>
      </c>
      <c r="C154" t="s">
        <v>311</v>
      </c>
      <c r="D154">
        <v>13401</v>
      </c>
      <c r="E154">
        <v>11019</v>
      </c>
      <c r="F154" s="1">
        <f t="shared" si="12"/>
        <v>0.82225207074098949</v>
      </c>
      <c r="G154">
        <v>1642</v>
      </c>
      <c r="H154" s="1">
        <f t="shared" si="13"/>
        <v>0.1225281695395866</v>
      </c>
      <c r="I154">
        <v>0</v>
      </c>
      <c r="J154" s="1">
        <f t="shared" si="14"/>
        <v>0</v>
      </c>
      <c r="K154">
        <v>159</v>
      </c>
      <c r="L154" s="1">
        <f t="shared" si="15"/>
        <v>1.1864786209984329E-2</v>
      </c>
      <c r="M154">
        <v>0</v>
      </c>
      <c r="N154" s="1">
        <f t="shared" si="16"/>
        <v>0</v>
      </c>
      <c r="O154">
        <v>46</v>
      </c>
      <c r="P154">
        <v>535</v>
      </c>
      <c r="Q154" s="1">
        <f t="shared" si="17"/>
        <v>4.3354973509439593E-2</v>
      </c>
    </row>
    <row r="155" spans="1:17" x14ac:dyDescent="0.25">
      <c r="A155" t="s">
        <v>312</v>
      </c>
      <c r="B155">
        <v>11952</v>
      </c>
      <c r="C155" t="s">
        <v>313</v>
      </c>
      <c r="D155">
        <v>4518</v>
      </c>
      <c r="E155">
        <v>4250</v>
      </c>
      <c r="F155" s="1">
        <f t="shared" si="12"/>
        <v>0.94068171757414787</v>
      </c>
      <c r="G155">
        <v>79</v>
      </c>
      <c r="H155" s="1">
        <f t="shared" si="13"/>
        <v>1.7485613103142984E-2</v>
      </c>
      <c r="I155">
        <v>115</v>
      </c>
      <c r="J155" s="1">
        <f t="shared" si="14"/>
        <v>2.5453740593182825E-2</v>
      </c>
      <c r="K155">
        <v>34</v>
      </c>
      <c r="L155" s="1">
        <f t="shared" si="15"/>
        <v>7.5254537405931828E-3</v>
      </c>
      <c r="M155">
        <v>0</v>
      </c>
      <c r="N155" s="1">
        <f t="shared" si="16"/>
        <v>0</v>
      </c>
      <c r="O155">
        <v>0</v>
      </c>
      <c r="P155">
        <v>40</v>
      </c>
      <c r="Q155" s="1">
        <f t="shared" si="17"/>
        <v>8.8534749889331559E-3</v>
      </c>
    </row>
    <row r="156" spans="1:17" x14ac:dyDescent="0.25">
      <c r="A156" t="s">
        <v>314</v>
      </c>
      <c r="B156">
        <v>11953</v>
      </c>
      <c r="C156" t="s">
        <v>315</v>
      </c>
      <c r="D156">
        <v>12688</v>
      </c>
      <c r="E156">
        <v>9676</v>
      </c>
      <c r="F156" s="1">
        <f t="shared" si="12"/>
        <v>0.76261034047919296</v>
      </c>
      <c r="G156">
        <v>2145</v>
      </c>
      <c r="H156" s="1">
        <f t="shared" si="13"/>
        <v>0.16905737704918034</v>
      </c>
      <c r="I156">
        <v>0</v>
      </c>
      <c r="J156" s="1">
        <f t="shared" si="14"/>
        <v>0</v>
      </c>
      <c r="K156">
        <v>496</v>
      </c>
      <c r="L156" s="1">
        <f t="shared" si="15"/>
        <v>3.9092055485498108E-2</v>
      </c>
      <c r="M156">
        <v>0</v>
      </c>
      <c r="N156" s="1">
        <f t="shared" si="16"/>
        <v>0</v>
      </c>
      <c r="O156">
        <v>85</v>
      </c>
      <c r="P156">
        <v>286</v>
      </c>
      <c r="Q156" s="1">
        <f t="shared" si="17"/>
        <v>2.9240226986128624E-2</v>
      </c>
    </row>
    <row r="157" spans="1:17" x14ac:dyDescent="0.25">
      <c r="A157" t="s">
        <v>316</v>
      </c>
      <c r="B157">
        <v>11954</v>
      </c>
      <c r="C157" t="s">
        <v>317</v>
      </c>
      <c r="D157">
        <v>3471</v>
      </c>
      <c r="E157">
        <v>3243</v>
      </c>
      <c r="F157" s="1">
        <f t="shared" si="12"/>
        <v>0.93431287813310282</v>
      </c>
      <c r="G157">
        <v>122</v>
      </c>
      <c r="H157" s="1">
        <f t="shared" si="13"/>
        <v>3.5148372227023911E-2</v>
      </c>
      <c r="I157">
        <v>15</v>
      </c>
      <c r="J157" s="1">
        <f t="shared" si="14"/>
        <v>4.3215211754537601E-3</v>
      </c>
      <c r="K157">
        <v>84</v>
      </c>
      <c r="L157" s="1">
        <f t="shared" si="15"/>
        <v>2.4200518582541054E-2</v>
      </c>
      <c r="M157">
        <v>0</v>
      </c>
      <c r="N157" s="1">
        <f t="shared" si="16"/>
        <v>0</v>
      </c>
      <c r="O157">
        <v>1</v>
      </c>
      <c r="P157">
        <v>6</v>
      </c>
      <c r="Q157" s="1">
        <f t="shared" si="17"/>
        <v>2.0167098818784212E-3</v>
      </c>
    </row>
    <row r="158" spans="1:17" x14ac:dyDescent="0.25">
      <c r="A158" t="s">
        <v>318</v>
      </c>
      <c r="B158">
        <v>11955</v>
      </c>
      <c r="C158" t="s">
        <v>319</v>
      </c>
      <c r="D158">
        <v>2780</v>
      </c>
      <c r="E158">
        <v>2345</v>
      </c>
      <c r="F158" s="1">
        <f t="shared" si="12"/>
        <v>0.84352517985611508</v>
      </c>
      <c r="G158">
        <v>191</v>
      </c>
      <c r="H158" s="1">
        <f t="shared" si="13"/>
        <v>6.8705035971223016E-2</v>
      </c>
      <c r="I158">
        <v>0</v>
      </c>
      <c r="J158" s="1">
        <f t="shared" si="14"/>
        <v>0</v>
      </c>
      <c r="K158">
        <v>166</v>
      </c>
      <c r="L158" s="1">
        <f t="shared" si="15"/>
        <v>5.971223021582734E-2</v>
      </c>
      <c r="M158">
        <v>0</v>
      </c>
      <c r="N158" s="1">
        <f t="shared" si="16"/>
        <v>0</v>
      </c>
      <c r="O158">
        <v>44</v>
      </c>
      <c r="P158">
        <v>34</v>
      </c>
      <c r="Q158" s="1">
        <f t="shared" si="17"/>
        <v>2.8057553956834531E-2</v>
      </c>
    </row>
    <row r="159" spans="1:17" x14ac:dyDescent="0.25">
      <c r="A159" t="s">
        <v>320</v>
      </c>
      <c r="B159">
        <v>11956</v>
      </c>
      <c r="C159" t="s">
        <v>321</v>
      </c>
      <c r="D159">
        <v>298</v>
      </c>
      <c r="E159">
        <v>298</v>
      </c>
      <c r="F159" s="1">
        <f t="shared" si="12"/>
        <v>1</v>
      </c>
      <c r="G159">
        <v>0</v>
      </c>
      <c r="H159" s="1">
        <f t="shared" si="13"/>
        <v>0</v>
      </c>
      <c r="I159">
        <v>0</v>
      </c>
      <c r="J159" s="1">
        <f t="shared" si="14"/>
        <v>0</v>
      </c>
      <c r="K159">
        <v>0</v>
      </c>
      <c r="L159" s="1">
        <f t="shared" si="15"/>
        <v>0</v>
      </c>
      <c r="M159">
        <v>0</v>
      </c>
      <c r="N159" s="1">
        <f t="shared" si="16"/>
        <v>0</v>
      </c>
      <c r="O159">
        <v>0</v>
      </c>
      <c r="P159">
        <v>0</v>
      </c>
      <c r="Q159" s="1">
        <f t="shared" si="17"/>
        <v>0</v>
      </c>
    </row>
    <row r="160" spans="1:17" x14ac:dyDescent="0.25">
      <c r="A160" t="s">
        <v>322</v>
      </c>
      <c r="B160">
        <v>11957</v>
      </c>
      <c r="C160" t="s">
        <v>323</v>
      </c>
      <c r="D160">
        <v>713</v>
      </c>
      <c r="E160">
        <v>710</v>
      </c>
      <c r="F160" s="1">
        <f t="shared" si="12"/>
        <v>0.99579242636746146</v>
      </c>
      <c r="G160">
        <v>2</v>
      </c>
      <c r="H160" s="1">
        <f t="shared" si="13"/>
        <v>2.8050490883590462E-3</v>
      </c>
      <c r="I160">
        <v>0</v>
      </c>
      <c r="J160" s="1">
        <f t="shared" si="14"/>
        <v>0</v>
      </c>
      <c r="K160">
        <v>1</v>
      </c>
      <c r="L160" s="1">
        <f t="shared" si="15"/>
        <v>1.4025245441795231E-3</v>
      </c>
      <c r="M160">
        <v>0</v>
      </c>
      <c r="N160" s="1">
        <f t="shared" si="16"/>
        <v>0</v>
      </c>
      <c r="O160">
        <v>0</v>
      </c>
      <c r="P160">
        <v>0</v>
      </c>
      <c r="Q160" s="1">
        <f t="shared" si="17"/>
        <v>0</v>
      </c>
    </row>
    <row r="161" spans="1:17" x14ac:dyDescent="0.25">
      <c r="A161" t="s">
        <v>324</v>
      </c>
      <c r="B161">
        <v>11958</v>
      </c>
      <c r="C161" t="s">
        <v>325</v>
      </c>
      <c r="D161">
        <v>366</v>
      </c>
      <c r="E161">
        <v>366</v>
      </c>
      <c r="F161" s="1">
        <f t="shared" si="12"/>
        <v>1</v>
      </c>
      <c r="G161">
        <v>0</v>
      </c>
      <c r="H161" s="1">
        <f t="shared" si="13"/>
        <v>0</v>
      </c>
      <c r="I161">
        <v>0</v>
      </c>
      <c r="J161" s="1">
        <f t="shared" si="14"/>
        <v>0</v>
      </c>
      <c r="K161">
        <v>0</v>
      </c>
      <c r="L161" s="1">
        <f t="shared" si="15"/>
        <v>0</v>
      </c>
      <c r="M161">
        <v>0</v>
      </c>
      <c r="N161" s="1">
        <f t="shared" si="16"/>
        <v>0</v>
      </c>
      <c r="O161">
        <v>0</v>
      </c>
      <c r="P161">
        <v>0</v>
      </c>
      <c r="Q161" s="1">
        <f t="shared" si="17"/>
        <v>0</v>
      </c>
    </row>
    <row r="162" spans="1:17" x14ac:dyDescent="0.25">
      <c r="A162" t="s">
        <v>326</v>
      </c>
      <c r="B162">
        <v>11959</v>
      </c>
      <c r="C162" t="s">
        <v>327</v>
      </c>
      <c r="D162">
        <v>877</v>
      </c>
      <c r="E162">
        <v>787</v>
      </c>
      <c r="F162" s="1">
        <f t="shared" si="12"/>
        <v>0.89737742303306722</v>
      </c>
      <c r="G162">
        <v>53</v>
      </c>
      <c r="H162" s="1">
        <f t="shared" si="13"/>
        <v>6.0433295324971492E-2</v>
      </c>
      <c r="I162">
        <v>12</v>
      </c>
      <c r="J162" s="1">
        <f t="shared" si="14"/>
        <v>1.3683010262257697E-2</v>
      </c>
      <c r="K162">
        <v>12</v>
      </c>
      <c r="L162" s="1">
        <f t="shared" si="15"/>
        <v>1.3683010262257697E-2</v>
      </c>
      <c r="M162">
        <v>0</v>
      </c>
      <c r="N162" s="1">
        <f t="shared" si="16"/>
        <v>0</v>
      </c>
      <c r="O162">
        <v>2</v>
      </c>
      <c r="P162">
        <v>11</v>
      </c>
      <c r="Q162" s="1">
        <f t="shared" si="17"/>
        <v>1.4823261117445839E-2</v>
      </c>
    </row>
    <row r="163" spans="1:17" x14ac:dyDescent="0.25">
      <c r="A163" t="s">
        <v>328</v>
      </c>
      <c r="B163">
        <v>11960</v>
      </c>
      <c r="C163" t="s">
        <v>329</v>
      </c>
      <c r="D163">
        <v>744</v>
      </c>
      <c r="E163">
        <v>744</v>
      </c>
      <c r="F163" s="1">
        <f t="shared" si="12"/>
        <v>1</v>
      </c>
      <c r="G163">
        <v>0</v>
      </c>
      <c r="H163" s="1">
        <f t="shared" si="13"/>
        <v>0</v>
      </c>
      <c r="I163">
        <v>0</v>
      </c>
      <c r="J163" s="1">
        <f t="shared" si="14"/>
        <v>0</v>
      </c>
      <c r="K163">
        <v>0</v>
      </c>
      <c r="L163" s="1">
        <f t="shared" si="15"/>
        <v>0</v>
      </c>
      <c r="M163">
        <v>0</v>
      </c>
      <c r="N163" s="1">
        <f t="shared" si="16"/>
        <v>0</v>
      </c>
      <c r="O163">
        <v>0</v>
      </c>
      <c r="P163">
        <v>0</v>
      </c>
      <c r="Q163" s="1">
        <f t="shared" si="17"/>
        <v>0</v>
      </c>
    </row>
    <row r="164" spans="1:17" x14ac:dyDescent="0.25">
      <c r="A164" t="s">
        <v>330</v>
      </c>
      <c r="B164">
        <v>11961</v>
      </c>
      <c r="C164" t="s">
        <v>331</v>
      </c>
      <c r="D164">
        <v>12041</v>
      </c>
      <c r="E164">
        <v>11000</v>
      </c>
      <c r="F164" s="1">
        <f t="shared" si="12"/>
        <v>0.91354538659579765</v>
      </c>
      <c r="G164">
        <v>628</v>
      </c>
      <c r="H164" s="1">
        <f t="shared" si="13"/>
        <v>5.2155136616560085E-2</v>
      </c>
      <c r="I164">
        <v>9</v>
      </c>
      <c r="J164" s="1">
        <f t="shared" si="14"/>
        <v>7.4744622539656179E-4</v>
      </c>
      <c r="K164">
        <v>230</v>
      </c>
      <c r="L164" s="1">
        <f t="shared" si="15"/>
        <v>1.9101403537912134E-2</v>
      </c>
      <c r="M164">
        <v>0</v>
      </c>
      <c r="N164" s="1">
        <f t="shared" si="16"/>
        <v>0</v>
      </c>
      <c r="O164">
        <v>14</v>
      </c>
      <c r="P164">
        <v>160</v>
      </c>
      <c r="Q164" s="1">
        <f t="shared" si="17"/>
        <v>1.4450627024333527E-2</v>
      </c>
    </row>
    <row r="165" spans="1:17" x14ac:dyDescent="0.25">
      <c r="A165" t="s">
        <v>332</v>
      </c>
      <c r="B165">
        <v>11962</v>
      </c>
      <c r="C165" t="s">
        <v>333</v>
      </c>
      <c r="D165">
        <v>452</v>
      </c>
      <c r="E165">
        <v>440</v>
      </c>
      <c r="F165" s="1">
        <f t="shared" si="12"/>
        <v>0.97345132743362828</v>
      </c>
      <c r="G165">
        <v>12</v>
      </c>
      <c r="H165" s="1">
        <f t="shared" si="13"/>
        <v>2.6548672566371681E-2</v>
      </c>
      <c r="I165">
        <v>0</v>
      </c>
      <c r="J165" s="1">
        <f t="shared" si="14"/>
        <v>0</v>
      </c>
      <c r="K165">
        <v>0</v>
      </c>
      <c r="L165" s="1">
        <f t="shared" si="15"/>
        <v>0</v>
      </c>
      <c r="M165">
        <v>0</v>
      </c>
      <c r="N165" s="1">
        <f t="shared" si="16"/>
        <v>0</v>
      </c>
      <c r="O165">
        <v>0</v>
      </c>
      <c r="P165">
        <v>0</v>
      </c>
      <c r="Q165" s="1">
        <f t="shared" si="17"/>
        <v>0</v>
      </c>
    </row>
    <row r="166" spans="1:17" x14ac:dyDescent="0.25">
      <c r="A166" t="s">
        <v>334</v>
      </c>
      <c r="B166">
        <v>11963</v>
      </c>
      <c r="C166" t="s">
        <v>335</v>
      </c>
      <c r="D166">
        <v>6811</v>
      </c>
      <c r="E166">
        <v>6203</v>
      </c>
      <c r="F166" s="1">
        <f t="shared" si="12"/>
        <v>0.91073263837909268</v>
      </c>
      <c r="G166">
        <v>200</v>
      </c>
      <c r="H166" s="1">
        <f t="shared" si="13"/>
        <v>2.9364263691087945E-2</v>
      </c>
      <c r="I166">
        <v>0</v>
      </c>
      <c r="J166" s="1">
        <f t="shared" si="14"/>
        <v>0</v>
      </c>
      <c r="K166">
        <v>234</v>
      </c>
      <c r="L166" s="1">
        <f t="shared" si="15"/>
        <v>3.4356188518572896E-2</v>
      </c>
      <c r="M166">
        <v>0</v>
      </c>
      <c r="N166" s="1">
        <f t="shared" si="16"/>
        <v>0</v>
      </c>
      <c r="O166">
        <v>88</v>
      </c>
      <c r="P166">
        <v>86</v>
      </c>
      <c r="Q166" s="1">
        <f t="shared" si="17"/>
        <v>2.5546909411246512E-2</v>
      </c>
    </row>
    <row r="167" spans="1:17" x14ac:dyDescent="0.25">
      <c r="A167" t="s">
        <v>336</v>
      </c>
      <c r="B167">
        <v>11964</v>
      </c>
      <c r="C167" t="s">
        <v>337</v>
      </c>
      <c r="D167">
        <v>2048</v>
      </c>
      <c r="E167">
        <v>1973</v>
      </c>
      <c r="F167" s="1">
        <f t="shared" si="12"/>
        <v>0.96337890625</v>
      </c>
      <c r="G167">
        <v>26</v>
      </c>
      <c r="H167" s="1">
        <f t="shared" si="13"/>
        <v>1.26953125E-2</v>
      </c>
      <c r="I167">
        <v>0</v>
      </c>
      <c r="J167" s="1">
        <f t="shared" si="14"/>
        <v>0</v>
      </c>
      <c r="K167">
        <v>0</v>
      </c>
      <c r="L167" s="1">
        <f t="shared" si="15"/>
        <v>0</v>
      </c>
      <c r="M167">
        <v>0</v>
      </c>
      <c r="N167" s="1">
        <f t="shared" si="16"/>
        <v>0</v>
      </c>
      <c r="O167">
        <v>0</v>
      </c>
      <c r="P167">
        <v>49</v>
      </c>
      <c r="Q167" s="1">
        <f t="shared" si="17"/>
        <v>2.392578125E-2</v>
      </c>
    </row>
    <row r="168" spans="1:17" x14ac:dyDescent="0.25">
      <c r="A168" t="s">
        <v>338</v>
      </c>
      <c r="B168">
        <v>11965</v>
      </c>
      <c r="C168" t="s">
        <v>339</v>
      </c>
      <c r="D168">
        <v>621</v>
      </c>
      <c r="E168">
        <v>613</v>
      </c>
      <c r="F168" s="1">
        <f t="shared" si="12"/>
        <v>0.98711755233494369</v>
      </c>
      <c r="G168">
        <v>2</v>
      </c>
      <c r="H168" s="1">
        <f t="shared" si="13"/>
        <v>3.2206119162640902E-3</v>
      </c>
      <c r="I168">
        <v>0</v>
      </c>
      <c r="J168" s="1">
        <f t="shared" si="14"/>
        <v>0</v>
      </c>
      <c r="K168">
        <v>6</v>
      </c>
      <c r="L168" s="1">
        <f t="shared" si="15"/>
        <v>9.6618357487922701E-3</v>
      </c>
      <c r="M168">
        <v>0</v>
      </c>
      <c r="N168" s="1">
        <f t="shared" si="16"/>
        <v>0</v>
      </c>
      <c r="O168">
        <v>0</v>
      </c>
      <c r="P168">
        <v>0</v>
      </c>
      <c r="Q168" s="1">
        <f t="shared" si="17"/>
        <v>0</v>
      </c>
    </row>
    <row r="169" spans="1:17" x14ac:dyDescent="0.25">
      <c r="A169" t="s">
        <v>340</v>
      </c>
      <c r="B169">
        <v>11967</v>
      </c>
      <c r="C169" t="s">
        <v>341</v>
      </c>
      <c r="D169">
        <v>27115</v>
      </c>
      <c r="E169">
        <v>21968</v>
      </c>
      <c r="F169" s="1">
        <f t="shared" si="12"/>
        <v>0.81017886778535864</v>
      </c>
      <c r="G169">
        <v>2418</v>
      </c>
      <c r="H169" s="1">
        <f t="shared" si="13"/>
        <v>8.9175732989120418E-2</v>
      </c>
      <c r="I169">
        <v>47</v>
      </c>
      <c r="J169" s="1">
        <f t="shared" si="14"/>
        <v>1.7333579199704961E-3</v>
      </c>
      <c r="K169">
        <v>1078</v>
      </c>
      <c r="L169" s="1">
        <f t="shared" si="15"/>
        <v>3.9756592292089249E-2</v>
      </c>
      <c r="M169">
        <v>0</v>
      </c>
      <c r="N169" s="1">
        <f t="shared" si="16"/>
        <v>0</v>
      </c>
      <c r="O169">
        <v>789</v>
      </c>
      <c r="P169">
        <v>815</v>
      </c>
      <c r="Q169" s="1">
        <f t="shared" si="17"/>
        <v>5.9155449013461182E-2</v>
      </c>
    </row>
    <row r="170" spans="1:17" x14ac:dyDescent="0.25">
      <c r="A170" t="s">
        <v>342</v>
      </c>
      <c r="B170">
        <v>11968</v>
      </c>
      <c r="C170" t="s">
        <v>343</v>
      </c>
      <c r="D170">
        <v>10718</v>
      </c>
      <c r="E170">
        <v>8833</v>
      </c>
      <c r="F170" s="1">
        <f t="shared" si="12"/>
        <v>0.82412763575293901</v>
      </c>
      <c r="G170">
        <v>828</v>
      </c>
      <c r="H170" s="1">
        <f t="shared" si="13"/>
        <v>7.7253218884120178E-2</v>
      </c>
      <c r="I170">
        <v>214</v>
      </c>
      <c r="J170" s="1">
        <f t="shared" si="14"/>
        <v>1.9966411643963428E-2</v>
      </c>
      <c r="K170">
        <v>417</v>
      </c>
      <c r="L170" s="1">
        <f t="shared" si="15"/>
        <v>3.8906512409031535E-2</v>
      </c>
      <c r="M170">
        <v>0</v>
      </c>
      <c r="N170" s="1">
        <f t="shared" si="16"/>
        <v>0</v>
      </c>
      <c r="O170">
        <v>292</v>
      </c>
      <c r="P170">
        <v>134</v>
      </c>
      <c r="Q170" s="1">
        <f t="shared" si="17"/>
        <v>3.9746221309945887E-2</v>
      </c>
    </row>
    <row r="171" spans="1:17" x14ac:dyDescent="0.25">
      <c r="A171" t="s">
        <v>344</v>
      </c>
      <c r="B171">
        <v>11970</v>
      </c>
      <c r="C171" t="s">
        <v>345</v>
      </c>
      <c r="D171">
        <v>466</v>
      </c>
      <c r="E171">
        <v>466</v>
      </c>
      <c r="F171" s="1">
        <f t="shared" si="12"/>
        <v>1</v>
      </c>
      <c r="G171">
        <v>0</v>
      </c>
      <c r="H171" s="1">
        <f t="shared" si="13"/>
        <v>0</v>
      </c>
      <c r="I171">
        <v>0</v>
      </c>
      <c r="J171" s="1">
        <f t="shared" si="14"/>
        <v>0</v>
      </c>
      <c r="K171">
        <v>0</v>
      </c>
      <c r="L171" s="1">
        <f t="shared" si="15"/>
        <v>0</v>
      </c>
      <c r="M171">
        <v>0</v>
      </c>
      <c r="N171" s="1">
        <f t="shared" si="16"/>
        <v>0</v>
      </c>
      <c r="O171">
        <v>0</v>
      </c>
      <c r="P171">
        <v>0</v>
      </c>
      <c r="Q171" s="1">
        <f t="shared" si="17"/>
        <v>0</v>
      </c>
    </row>
    <row r="172" spans="1:17" x14ac:dyDescent="0.25">
      <c r="A172" t="s">
        <v>346</v>
      </c>
      <c r="B172">
        <v>11971</v>
      </c>
      <c r="C172" t="s">
        <v>347</v>
      </c>
      <c r="D172">
        <v>6376</v>
      </c>
      <c r="E172">
        <v>6098</v>
      </c>
      <c r="F172" s="1">
        <f t="shared" si="12"/>
        <v>0.95639899623588454</v>
      </c>
      <c r="G172">
        <v>0</v>
      </c>
      <c r="H172" s="1">
        <f t="shared" si="13"/>
        <v>0</v>
      </c>
      <c r="I172">
        <v>0</v>
      </c>
      <c r="J172" s="1">
        <f t="shared" si="14"/>
        <v>0</v>
      </c>
      <c r="K172">
        <v>36</v>
      </c>
      <c r="L172" s="1">
        <f t="shared" si="15"/>
        <v>5.6461731493099125E-3</v>
      </c>
      <c r="M172">
        <v>0</v>
      </c>
      <c r="N172" s="1">
        <f t="shared" si="16"/>
        <v>0</v>
      </c>
      <c r="O172">
        <v>49</v>
      </c>
      <c r="P172">
        <v>193</v>
      </c>
      <c r="Q172" s="1">
        <f t="shared" si="17"/>
        <v>3.7954830614805521E-2</v>
      </c>
    </row>
    <row r="173" spans="1:17" x14ac:dyDescent="0.25">
      <c r="A173" t="s">
        <v>348</v>
      </c>
      <c r="B173">
        <v>11972</v>
      </c>
      <c r="C173" t="s">
        <v>349</v>
      </c>
      <c r="D173">
        <v>1295</v>
      </c>
      <c r="E173">
        <v>1068</v>
      </c>
      <c r="F173" s="1">
        <f t="shared" si="12"/>
        <v>0.82471042471042466</v>
      </c>
      <c r="G173">
        <v>49</v>
      </c>
      <c r="H173" s="1">
        <f t="shared" si="13"/>
        <v>3.783783783783784E-2</v>
      </c>
      <c r="I173">
        <v>0</v>
      </c>
      <c r="J173" s="1">
        <f t="shared" si="14"/>
        <v>0</v>
      </c>
      <c r="K173">
        <v>141</v>
      </c>
      <c r="L173" s="1">
        <f t="shared" si="15"/>
        <v>0.10888030888030888</v>
      </c>
      <c r="M173">
        <v>0</v>
      </c>
      <c r="N173" s="1">
        <f t="shared" si="16"/>
        <v>0</v>
      </c>
      <c r="O173">
        <v>0</v>
      </c>
      <c r="P173">
        <v>37</v>
      </c>
      <c r="Q173" s="1">
        <f t="shared" si="17"/>
        <v>2.8571428571428571E-2</v>
      </c>
    </row>
    <row r="174" spans="1:17" x14ac:dyDescent="0.25">
      <c r="A174" t="s">
        <v>350</v>
      </c>
      <c r="B174">
        <v>11973</v>
      </c>
      <c r="C174" t="s">
        <v>351</v>
      </c>
      <c r="D174">
        <v>40</v>
      </c>
      <c r="E174">
        <v>5</v>
      </c>
      <c r="F174" s="1">
        <f t="shared" si="12"/>
        <v>0.125</v>
      </c>
      <c r="G174">
        <v>0</v>
      </c>
      <c r="H174" s="1">
        <f t="shared" si="13"/>
        <v>0</v>
      </c>
      <c r="I174">
        <v>0</v>
      </c>
      <c r="J174" s="1">
        <f t="shared" si="14"/>
        <v>0</v>
      </c>
      <c r="K174">
        <v>35</v>
      </c>
      <c r="L174" s="1">
        <f t="shared" si="15"/>
        <v>0.875</v>
      </c>
      <c r="M174">
        <v>0</v>
      </c>
      <c r="N174" s="1">
        <f t="shared" si="16"/>
        <v>0</v>
      </c>
      <c r="O174">
        <v>0</v>
      </c>
      <c r="P174">
        <v>0</v>
      </c>
      <c r="Q174" s="1">
        <f t="shared" si="17"/>
        <v>0</v>
      </c>
    </row>
    <row r="175" spans="1:17" x14ac:dyDescent="0.25">
      <c r="A175" t="s">
        <v>352</v>
      </c>
      <c r="B175">
        <v>11975</v>
      </c>
      <c r="C175" t="s">
        <v>353</v>
      </c>
      <c r="D175">
        <v>359</v>
      </c>
      <c r="E175">
        <v>339</v>
      </c>
      <c r="F175" s="1">
        <f t="shared" si="12"/>
        <v>0.94428969359331472</v>
      </c>
      <c r="G175">
        <v>2</v>
      </c>
      <c r="H175" s="1">
        <f t="shared" si="13"/>
        <v>5.5710306406685237E-3</v>
      </c>
      <c r="I175">
        <v>4</v>
      </c>
      <c r="J175" s="1">
        <f t="shared" si="14"/>
        <v>1.1142061281337047E-2</v>
      </c>
      <c r="K175">
        <v>3</v>
      </c>
      <c r="L175" s="1">
        <f t="shared" si="15"/>
        <v>8.356545961002786E-3</v>
      </c>
      <c r="M175">
        <v>0</v>
      </c>
      <c r="N175" s="1">
        <f t="shared" si="16"/>
        <v>0</v>
      </c>
      <c r="O175">
        <v>11</v>
      </c>
      <c r="P175">
        <v>0</v>
      </c>
      <c r="Q175" s="1">
        <f t="shared" si="17"/>
        <v>3.0640668523676879E-2</v>
      </c>
    </row>
    <row r="176" spans="1:17" x14ac:dyDescent="0.25">
      <c r="A176" t="s">
        <v>354</v>
      </c>
      <c r="B176">
        <v>11976</v>
      </c>
      <c r="C176" t="s">
        <v>355</v>
      </c>
      <c r="D176">
        <v>2301</v>
      </c>
      <c r="E176">
        <v>2153</v>
      </c>
      <c r="F176" s="1">
        <f t="shared" si="12"/>
        <v>0.93568013906996961</v>
      </c>
      <c r="G176">
        <v>0</v>
      </c>
      <c r="H176" s="1">
        <f t="shared" si="13"/>
        <v>0</v>
      </c>
      <c r="I176">
        <v>0</v>
      </c>
      <c r="J176" s="1">
        <f t="shared" si="14"/>
        <v>0</v>
      </c>
      <c r="K176">
        <v>105</v>
      </c>
      <c r="L176" s="1">
        <f t="shared" si="15"/>
        <v>4.563233376792699E-2</v>
      </c>
      <c r="M176">
        <v>0</v>
      </c>
      <c r="N176" s="1">
        <f t="shared" si="16"/>
        <v>0</v>
      </c>
      <c r="O176">
        <v>0</v>
      </c>
      <c r="P176">
        <v>43</v>
      </c>
      <c r="Q176" s="1">
        <f t="shared" si="17"/>
        <v>1.8687527162103434E-2</v>
      </c>
    </row>
    <row r="177" spans="1:17" x14ac:dyDescent="0.25">
      <c r="A177" t="s">
        <v>356</v>
      </c>
      <c r="B177">
        <v>11977</v>
      </c>
      <c r="C177" t="s">
        <v>357</v>
      </c>
      <c r="D177">
        <v>2570</v>
      </c>
      <c r="E177">
        <v>2493</v>
      </c>
      <c r="F177" s="1">
        <f t="shared" si="12"/>
        <v>0.97003891050583657</v>
      </c>
      <c r="G177">
        <v>39</v>
      </c>
      <c r="H177" s="1">
        <f t="shared" si="13"/>
        <v>1.5175097276264591E-2</v>
      </c>
      <c r="I177">
        <v>9</v>
      </c>
      <c r="J177" s="1">
        <f t="shared" si="14"/>
        <v>3.5019455252918289E-3</v>
      </c>
      <c r="K177">
        <v>11</v>
      </c>
      <c r="L177" s="1">
        <f t="shared" si="15"/>
        <v>4.2801556420233467E-3</v>
      </c>
      <c r="M177">
        <v>0</v>
      </c>
      <c r="N177" s="1">
        <f t="shared" si="16"/>
        <v>0</v>
      </c>
      <c r="O177">
        <v>0</v>
      </c>
      <c r="P177">
        <v>18</v>
      </c>
      <c r="Q177" s="1">
        <f t="shared" si="17"/>
        <v>7.0038910505836579E-3</v>
      </c>
    </row>
    <row r="178" spans="1:17" x14ac:dyDescent="0.25">
      <c r="A178" t="s">
        <v>358</v>
      </c>
      <c r="B178">
        <v>11978</v>
      </c>
      <c r="C178" t="s">
        <v>359</v>
      </c>
      <c r="D178">
        <v>2963</v>
      </c>
      <c r="E178">
        <v>2764</v>
      </c>
      <c r="F178" s="1">
        <f t="shared" si="12"/>
        <v>0.93283833952075601</v>
      </c>
      <c r="G178">
        <v>40</v>
      </c>
      <c r="H178" s="1">
        <f t="shared" si="13"/>
        <v>1.3499831252109349E-2</v>
      </c>
      <c r="I178">
        <v>25</v>
      </c>
      <c r="J178" s="1">
        <f t="shared" si="14"/>
        <v>8.4373945325683427E-3</v>
      </c>
      <c r="K178">
        <v>28</v>
      </c>
      <c r="L178" s="1">
        <f t="shared" si="15"/>
        <v>9.4498818764765444E-3</v>
      </c>
      <c r="M178">
        <v>0</v>
      </c>
      <c r="N178" s="1">
        <f t="shared" si="16"/>
        <v>0</v>
      </c>
      <c r="O178">
        <v>55</v>
      </c>
      <c r="P178">
        <v>51</v>
      </c>
      <c r="Q178" s="1">
        <f t="shared" si="17"/>
        <v>3.5774552818089771E-2</v>
      </c>
    </row>
    <row r="179" spans="1:17" x14ac:dyDescent="0.25">
      <c r="A179" t="s">
        <v>360</v>
      </c>
      <c r="B179">
        <v>11980</v>
      </c>
      <c r="C179" t="s">
        <v>361</v>
      </c>
      <c r="D179">
        <v>4856</v>
      </c>
      <c r="E179">
        <v>4145</v>
      </c>
      <c r="F179" s="1">
        <f t="shared" si="12"/>
        <v>0.85358319604612853</v>
      </c>
      <c r="G179">
        <v>351</v>
      </c>
      <c r="H179" s="1">
        <f t="shared" si="13"/>
        <v>7.2281713344316309E-2</v>
      </c>
      <c r="I179">
        <v>5</v>
      </c>
      <c r="J179" s="1">
        <f t="shared" si="14"/>
        <v>1.029654036243822E-3</v>
      </c>
      <c r="K179">
        <v>25</v>
      </c>
      <c r="L179" s="1">
        <f t="shared" si="15"/>
        <v>5.14827018121911E-3</v>
      </c>
      <c r="M179">
        <v>0</v>
      </c>
      <c r="N179" s="1">
        <f t="shared" si="16"/>
        <v>0</v>
      </c>
      <c r="O179">
        <v>201</v>
      </c>
      <c r="P179">
        <v>129</v>
      </c>
      <c r="Q179" s="1">
        <f t="shared" si="17"/>
        <v>6.7957166392092261E-2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selection activeCell="C21" sqref="C21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14.85546875" bestFit="1" customWidth="1"/>
    <col min="5" max="5" width="30.28515625" bestFit="1" customWidth="1"/>
    <col min="6" max="6" width="30.28515625" style="1" customWidth="1"/>
    <col min="7" max="8" width="26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362</v>
      </c>
      <c r="G1" t="s">
        <v>378</v>
      </c>
    </row>
    <row r="2" spans="1:8" x14ac:dyDescent="0.25">
      <c r="A2" t="s">
        <v>4</v>
      </c>
      <c r="B2" t="s">
        <v>5</v>
      </c>
      <c r="C2" t="s">
        <v>6</v>
      </c>
      <c r="D2" t="s">
        <v>370</v>
      </c>
      <c r="E2" t="s">
        <v>379</v>
      </c>
      <c r="F2" t="s">
        <v>379</v>
      </c>
      <c r="G2" t="s">
        <v>380</v>
      </c>
      <c r="H2" t="s">
        <v>380</v>
      </c>
    </row>
    <row r="3" spans="1:8" x14ac:dyDescent="0.25">
      <c r="A3" t="s">
        <v>8</v>
      </c>
      <c r="B3">
        <v>6390</v>
      </c>
      <c r="C3" t="s">
        <v>9</v>
      </c>
      <c r="D3">
        <v>296</v>
      </c>
      <c r="E3">
        <v>296</v>
      </c>
      <c r="F3" s="1">
        <f>E3/D3</f>
        <v>1</v>
      </c>
      <c r="G3">
        <v>0</v>
      </c>
      <c r="H3" s="1">
        <f>G3/D3</f>
        <v>0</v>
      </c>
    </row>
    <row r="4" spans="1:8" x14ac:dyDescent="0.25">
      <c r="A4" t="s">
        <v>10</v>
      </c>
      <c r="B4">
        <v>11001</v>
      </c>
      <c r="C4" t="s">
        <v>11</v>
      </c>
      <c r="D4">
        <v>27156</v>
      </c>
      <c r="E4">
        <v>24150</v>
      </c>
      <c r="F4" s="1">
        <f t="shared" ref="F4:F67" si="0">E4/D4</f>
        <v>0.88930623066725589</v>
      </c>
      <c r="G4">
        <v>3006</v>
      </c>
      <c r="H4" s="1">
        <f t="shared" ref="H4:H67" si="1">G4/D4</f>
        <v>0.11069376933274415</v>
      </c>
    </row>
    <row r="5" spans="1:8" x14ac:dyDescent="0.25">
      <c r="A5" t="s">
        <v>12</v>
      </c>
      <c r="B5">
        <v>11003</v>
      </c>
      <c r="C5" t="s">
        <v>13</v>
      </c>
      <c r="D5">
        <v>44907</v>
      </c>
      <c r="E5">
        <v>36531</v>
      </c>
      <c r="F5" s="1">
        <f t="shared" si="0"/>
        <v>0.81348119446856837</v>
      </c>
      <c r="G5">
        <v>8376</v>
      </c>
      <c r="H5" s="1">
        <f t="shared" si="1"/>
        <v>0.18651880553143163</v>
      </c>
    </row>
    <row r="6" spans="1:8" x14ac:dyDescent="0.25">
      <c r="A6" t="s">
        <v>14</v>
      </c>
      <c r="B6">
        <v>11010</v>
      </c>
      <c r="C6" t="s">
        <v>15</v>
      </c>
      <c r="D6">
        <v>25054</v>
      </c>
      <c r="E6">
        <v>21670</v>
      </c>
      <c r="F6" s="1">
        <f t="shared" si="0"/>
        <v>0.86493174742556078</v>
      </c>
      <c r="G6">
        <v>3384</v>
      </c>
      <c r="H6" s="1">
        <f t="shared" si="1"/>
        <v>0.13506825257443922</v>
      </c>
    </row>
    <row r="7" spans="1:8" x14ac:dyDescent="0.25">
      <c r="A7" t="s">
        <v>16</v>
      </c>
      <c r="B7">
        <v>11020</v>
      </c>
      <c r="C7" t="s">
        <v>17</v>
      </c>
      <c r="D7">
        <v>6120</v>
      </c>
      <c r="E7">
        <v>5371</v>
      </c>
      <c r="F7" s="1">
        <f t="shared" si="0"/>
        <v>0.87761437908496731</v>
      </c>
      <c r="G7">
        <v>749</v>
      </c>
      <c r="H7" s="1">
        <f t="shared" si="1"/>
        <v>0.12238562091503268</v>
      </c>
    </row>
    <row r="8" spans="1:8" x14ac:dyDescent="0.25">
      <c r="A8" t="s">
        <v>18</v>
      </c>
      <c r="B8">
        <v>11021</v>
      </c>
      <c r="C8" t="s">
        <v>19</v>
      </c>
      <c r="D8">
        <v>17478</v>
      </c>
      <c r="E8">
        <v>16191</v>
      </c>
      <c r="F8" s="1">
        <f t="shared" si="0"/>
        <v>0.92636457260556127</v>
      </c>
      <c r="G8">
        <v>1287</v>
      </c>
      <c r="H8" s="1">
        <f t="shared" si="1"/>
        <v>7.3635427394438721E-2</v>
      </c>
    </row>
    <row r="9" spans="1:8" x14ac:dyDescent="0.25">
      <c r="A9" t="s">
        <v>20</v>
      </c>
      <c r="B9">
        <v>11023</v>
      </c>
      <c r="C9" t="s">
        <v>21</v>
      </c>
      <c r="D9">
        <v>9955</v>
      </c>
      <c r="E9">
        <v>9707</v>
      </c>
      <c r="F9" s="1">
        <f t="shared" si="0"/>
        <v>0.97508789552988451</v>
      </c>
      <c r="G9">
        <v>248</v>
      </c>
      <c r="H9" s="1">
        <f t="shared" si="1"/>
        <v>2.491210447011552E-2</v>
      </c>
    </row>
    <row r="10" spans="1:8" x14ac:dyDescent="0.25">
      <c r="A10" t="s">
        <v>22</v>
      </c>
      <c r="B10">
        <v>11024</v>
      </c>
      <c r="C10" t="s">
        <v>23</v>
      </c>
      <c r="D10">
        <v>7789</v>
      </c>
      <c r="E10">
        <v>7246</v>
      </c>
      <c r="F10" s="1">
        <f t="shared" si="0"/>
        <v>0.93028630119399147</v>
      </c>
      <c r="G10">
        <v>543</v>
      </c>
      <c r="H10" s="1">
        <f t="shared" si="1"/>
        <v>6.9713698806008473E-2</v>
      </c>
    </row>
    <row r="11" spans="1:8" x14ac:dyDescent="0.25">
      <c r="A11" t="s">
        <v>24</v>
      </c>
      <c r="B11">
        <v>11030</v>
      </c>
      <c r="C11" t="s">
        <v>25</v>
      </c>
      <c r="D11">
        <v>17295</v>
      </c>
      <c r="E11">
        <v>16536</v>
      </c>
      <c r="F11" s="1">
        <f t="shared" si="0"/>
        <v>0.95611448395490028</v>
      </c>
      <c r="G11">
        <v>759</v>
      </c>
      <c r="H11" s="1">
        <f t="shared" si="1"/>
        <v>4.3885516045099743E-2</v>
      </c>
    </row>
    <row r="12" spans="1:8" x14ac:dyDescent="0.25">
      <c r="A12" t="s">
        <v>26</v>
      </c>
      <c r="B12">
        <v>11040</v>
      </c>
      <c r="C12" t="s">
        <v>27</v>
      </c>
      <c r="D12">
        <v>40799</v>
      </c>
      <c r="E12">
        <v>36157</v>
      </c>
      <c r="F12" s="1">
        <f t="shared" si="0"/>
        <v>0.88622270153680238</v>
      </c>
      <c r="G12">
        <v>4642</v>
      </c>
      <c r="H12" s="1">
        <f t="shared" si="1"/>
        <v>0.11377729846319763</v>
      </c>
    </row>
    <row r="13" spans="1:8" x14ac:dyDescent="0.25">
      <c r="A13" t="s">
        <v>28</v>
      </c>
      <c r="B13">
        <v>11042</v>
      </c>
      <c r="C13" t="s">
        <v>29</v>
      </c>
      <c r="D13">
        <v>542</v>
      </c>
      <c r="E13">
        <v>496</v>
      </c>
      <c r="F13" s="1">
        <f t="shared" si="0"/>
        <v>0.91512915129151295</v>
      </c>
      <c r="G13">
        <v>46</v>
      </c>
      <c r="H13" s="1">
        <f t="shared" si="1"/>
        <v>8.4870848708487087E-2</v>
      </c>
    </row>
    <row r="14" spans="1:8" x14ac:dyDescent="0.25">
      <c r="A14" t="s">
        <v>30</v>
      </c>
      <c r="B14">
        <v>11050</v>
      </c>
      <c r="C14" t="s">
        <v>31</v>
      </c>
      <c r="D14">
        <v>30583</v>
      </c>
      <c r="E14">
        <v>26522</v>
      </c>
      <c r="F14" s="1">
        <f t="shared" si="0"/>
        <v>0.86721381159467681</v>
      </c>
      <c r="G14">
        <v>4061</v>
      </c>
      <c r="H14" s="1">
        <f t="shared" si="1"/>
        <v>0.13278618840532322</v>
      </c>
    </row>
    <row r="15" spans="1:8" x14ac:dyDescent="0.25">
      <c r="A15" t="s">
        <v>32</v>
      </c>
      <c r="B15">
        <v>11096</v>
      </c>
      <c r="C15" t="s">
        <v>33</v>
      </c>
      <c r="D15">
        <v>7884</v>
      </c>
      <c r="E15">
        <v>4399</v>
      </c>
      <c r="F15" s="1">
        <f t="shared" si="0"/>
        <v>0.5579654997463217</v>
      </c>
      <c r="G15">
        <v>3485</v>
      </c>
      <c r="H15" s="1">
        <f t="shared" si="1"/>
        <v>0.44203450025367835</v>
      </c>
    </row>
    <row r="16" spans="1:8" x14ac:dyDescent="0.25">
      <c r="A16" t="s">
        <v>34</v>
      </c>
      <c r="B16">
        <v>11501</v>
      </c>
      <c r="C16" t="s">
        <v>35</v>
      </c>
      <c r="D16">
        <v>19155</v>
      </c>
      <c r="E16">
        <v>14978</v>
      </c>
      <c r="F16" s="1">
        <f t="shared" si="0"/>
        <v>0.78193683111459145</v>
      </c>
      <c r="G16">
        <v>4177</v>
      </c>
      <c r="H16" s="1">
        <f t="shared" si="1"/>
        <v>0.2180631688854085</v>
      </c>
    </row>
    <row r="17" spans="1:8" x14ac:dyDescent="0.25">
      <c r="A17" t="s">
        <v>36</v>
      </c>
      <c r="B17">
        <v>11507</v>
      </c>
      <c r="C17" t="s">
        <v>37</v>
      </c>
      <c r="D17">
        <v>7224</v>
      </c>
      <c r="E17">
        <v>6902</v>
      </c>
      <c r="F17" s="1">
        <f t="shared" si="0"/>
        <v>0.95542635658914732</v>
      </c>
      <c r="G17">
        <v>322</v>
      </c>
      <c r="H17" s="1">
        <f t="shared" si="1"/>
        <v>4.4573643410852716E-2</v>
      </c>
    </row>
    <row r="18" spans="1:8" x14ac:dyDescent="0.25">
      <c r="A18" t="s">
        <v>38</v>
      </c>
      <c r="B18">
        <v>11509</v>
      </c>
      <c r="C18" t="s">
        <v>39</v>
      </c>
      <c r="D18">
        <v>2232</v>
      </c>
      <c r="E18">
        <v>2151</v>
      </c>
      <c r="F18" s="1">
        <f t="shared" si="0"/>
        <v>0.96370967741935487</v>
      </c>
      <c r="G18">
        <v>81</v>
      </c>
      <c r="H18" s="1">
        <f t="shared" si="1"/>
        <v>3.6290322580645164E-2</v>
      </c>
    </row>
    <row r="19" spans="1:8" x14ac:dyDescent="0.25">
      <c r="A19" t="s">
        <v>40</v>
      </c>
      <c r="B19">
        <v>11510</v>
      </c>
      <c r="C19" t="s">
        <v>41</v>
      </c>
      <c r="D19">
        <v>33430</v>
      </c>
      <c r="E19">
        <v>25875</v>
      </c>
      <c r="F19" s="1">
        <f t="shared" si="0"/>
        <v>0.77400538438528266</v>
      </c>
      <c r="G19">
        <v>7555</v>
      </c>
      <c r="H19" s="1">
        <f t="shared" si="1"/>
        <v>0.22599461561471731</v>
      </c>
    </row>
    <row r="20" spans="1:8" x14ac:dyDescent="0.25">
      <c r="A20" t="s">
        <v>42</v>
      </c>
      <c r="B20">
        <v>11514</v>
      </c>
      <c r="C20" t="s">
        <v>43</v>
      </c>
      <c r="D20">
        <v>5197</v>
      </c>
      <c r="E20">
        <v>4655</v>
      </c>
      <c r="F20" s="1">
        <f t="shared" si="0"/>
        <v>0.8957090629209159</v>
      </c>
      <c r="G20">
        <v>542</v>
      </c>
      <c r="H20" s="1">
        <f t="shared" si="1"/>
        <v>0.10429093707908409</v>
      </c>
    </row>
    <row r="21" spans="1:8" x14ac:dyDescent="0.25">
      <c r="A21" t="s">
        <v>44</v>
      </c>
      <c r="B21">
        <v>11516</v>
      </c>
      <c r="C21" t="s">
        <v>45</v>
      </c>
      <c r="D21">
        <v>7513</v>
      </c>
      <c r="E21">
        <v>6016</v>
      </c>
      <c r="F21" s="1">
        <f t="shared" si="0"/>
        <v>0.80074537468388129</v>
      </c>
      <c r="G21">
        <v>1497</v>
      </c>
      <c r="H21" s="1">
        <f t="shared" si="1"/>
        <v>0.19925462531611873</v>
      </c>
    </row>
    <row r="22" spans="1:8" x14ac:dyDescent="0.25">
      <c r="A22" t="s">
        <v>46</v>
      </c>
      <c r="B22">
        <v>11518</v>
      </c>
      <c r="C22" t="s">
        <v>47</v>
      </c>
      <c r="D22">
        <v>10065</v>
      </c>
      <c r="E22">
        <v>8987</v>
      </c>
      <c r="F22" s="1">
        <f t="shared" si="0"/>
        <v>0.89289617486338801</v>
      </c>
      <c r="G22">
        <v>1078</v>
      </c>
      <c r="H22" s="1">
        <f t="shared" si="1"/>
        <v>0.10710382513661203</v>
      </c>
    </row>
    <row r="23" spans="1:8" x14ac:dyDescent="0.25">
      <c r="A23" t="s">
        <v>48</v>
      </c>
      <c r="B23">
        <v>11520</v>
      </c>
      <c r="C23" t="s">
        <v>49</v>
      </c>
      <c r="D23">
        <v>43632</v>
      </c>
      <c r="E23">
        <v>24935</v>
      </c>
      <c r="F23" s="1">
        <f t="shared" si="0"/>
        <v>0.57148423175650898</v>
      </c>
      <c r="G23">
        <v>18697</v>
      </c>
      <c r="H23" s="1">
        <f t="shared" si="1"/>
        <v>0.42851576824349102</v>
      </c>
    </row>
    <row r="24" spans="1:8" x14ac:dyDescent="0.25">
      <c r="A24" t="s">
        <v>50</v>
      </c>
      <c r="B24">
        <v>11530</v>
      </c>
      <c r="C24" t="s">
        <v>51</v>
      </c>
      <c r="D24">
        <v>28155</v>
      </c>
      <c r="E24">
        <v>26676</v>
      </c>
      <c r="F24" s="1">
        <f t="shared" si="0"/>
        <v>0.94746936600958975</v>
      </c>
      <c r="G24">
        <v>1479</v>
      </c>
      <c r="H24" s="1">
        <f t="shared" si="1"/>
        <v>5.2530633990410226E-2</v>
      </c>
    </row>
    <row r="25" spans="1:8" x14ac:dyDescent="0.25">
      <c r="A25" t="s">
        <v>52</v>
      </c>
      <c r="B25">
        <v>11542</v>
      </c>
      <c r="C25" t="s">
        <v>53</v>
      </c>
      <c r="D25">
        <v>27691</v>
      </c>
      <c r="E25">
        <v>19330</v>
      </c>
      <c r="F25" s="1">
        <f t="shared" si="0"/>
        <v>0.69806074175724964</v>
      </c>
      <c r="G25">
        <v>8361</v>
      </c>
      <c r="H25" s="1">
        <f t="shared" si="1"/>
        <v>0.30193925824275036</v>
      </c>
    </row>
    <row r="26" spans="1:8" x14ac:dyDescent="0.25">
      <c r="A26" t="s">
        <v>54</v>
      </c>
      <c r="B26">
        <v>11545</v>
      </c>
      <c r="C26" t="s">
        <v>55</v>
      </c>
      <c r="D26">
        <v>12653</v>
      </c>
      <c r="E26">
        <v>12059</v>
      </c>
      <c r="F26" s="1">
        <f t="shared" si="0"/>
        <v>0.95305461155457205</v>
      </c>
      <c r="G26">
        <v>594</v>
      </c>
      <c r="H26" s="1">
        <f t="shared" si="1"/>
        <v>4.6945388445427963E-2</v>
      </c>
    </row>
    <row r="27" spans="1:8" x14ac:dyDescent="0.25">
      <c r="A27" t="s">
        <v>56</v>
      </c>
      <c r="B27">
        <v>11547</v>
      </c>
      <c r="C27" t="s">
        <v>57</v>
      </c>
      <c r="D27">
        <v>797</v>
      </c>
      <c r="E27">
        <v>729</v>
      </c>
      <c r="F27" s="1">
        <f t="shared" si="0"/>
        <v>0.91468005018820575</v>
      </c>
      <c r="G27">
        <v>68</v>
      </c>
      <c r="H27" s="1">
        <f t="shared" si="1"/>
        <v>8.5319949811794235E-2</v>
      </c>
    </row>
    <row r="28" spans="1:8" x14ac:dyDescent="0.25">
      <c r="A28" t="s">
        <v>58</v>
      </c>
      <c r="B28">
        <v>11548</v>
      </c>
      <c r="C28" t="s">
        <v>59</v>
      </c>
      <c r="D28">
        <v>2328</v>
      </c>
      <c r="E28">
        <v>2098</v>
      </c>
      <c r="F28" s="1">
        <f t="shared" si="0"/>
        <v>0.90120274914089349</v>
      </c>
      <c r="G28">
        <v>230</v>
      </c>
      <c r="H28" s="1">
        <f t="shared" si="1"/>
        <v>9.8797250859106525E-2</v>
      </c>
    </row>
    <row r="29" spans="1:8" x14ac:dyDescent="0.25">
      <c r="A29" t="s">
        <v>60</v>
      </c>
      <c r="B29">
        <v>11549</v>
      </c>
      <c r="C29" t="s">
        <v>61</v>
      </c>
      <c r="D29">
        <v>2337</v>
      </c>
      <c r="E29">
        <v>2055</v>
      </c>
      <c r="F29" s="1">
        <f t="shared" si="0"/>
        <v>0.87933247753530164</v>
      </c>
      <c r="G29">
        <v>282</v>
      </c>
      <c r="H29" s="1">
        <f t="shared" si="1"/>
        <v>0.12066752246469833</v>
      </c>
    </row>
    <row r="30" spans="1:8" x14ac:dyDescent="0.25">
      <c r="A30" t="s">
        <v>62</v>
      </c>
      <c r="B30">
        <v>11550</v>
      </c>
      <c r="C30" t="s">
        <v>63</v>
      </c>
      <c r="D30">
        <v>57224</v>
      </c>
      <c r="E30">
        <v>34202</v>
      </c>
      <c r="F30" s="1">
        <f t="shared" si="0"/>
        <v>0.59768628547462599</v>
      </c>
      <c r="G30">
        <v>23022</v>
      </c>
      <c r="H30" s="1">
        <f t="shared" si="1"/>
        <v>0.40231371452537396</v>
      </c>
    </row>
    <row r="31" spans="1:8" x14ac:dyDescent="0.25">
      <c r="A31" t="s">
        <v>64</v>
      </c>
      <c r="B31">
        <v>11552</v>
      </c>
      <c r="C31" t="s">
        <v>65</v>
      </c>
      <c r="D31">
        <v>22949</v>
      </c>
      <c r="E31">
        <v>19266</v>
      </c>
      <c r="F31" s="1">
        <f t="shared" si="0"/>
        <v>0.83951370430084105</v>
      </c>
      <c r="G31">
        <v>3683</v>
      </c>
      <c r="H31" s="1">
        <f t="shared" si="1"/>
        <v>0.16048629569915901</v>
      </c>
    </row>
    <row r="32" spans="1:8" x14ac:dyDescent="0.25">
      <c r="A32" t="s">
        <v>66</v>
      </c>
      <c r="B32">
        <v>11553</v>
      </c>
      <c r="C32" t="s">
        <v>67</v>
      </c>
      <c r="D32">
        <v>26506</v>
      </c>
      <c r="E32">
        <v>17325</v>
      </c>
      <c r="F32" s="1">
        <f t="shared" si="0"/>
        <v>0.65362559420508559</v>
      </c>
      <c r="G32">
        <v>9181</v>
      </c>
      <c r="H32" s="1">
        <f t="shared" si="1"/>
        <v>0.34637440579491435</v>
      </c>
    </row>
    <row r="33" spans="1:8" x14ac:dyDescent="0.25">
      <c r="A33" t="s">
        <v>68</v>
      </c>
      <c r="B33">
        <v>11554</v>
      </c>
      <c r="C33" t="s">
        <v>69</v>
      </c>
      <c r="D33">
        <v>37513</v>
      </c>
      <c r="E33">
        <v>32931</v>
      </c>
      <c r="F33" s="1">
        <f t="shared" si="0"/>
        <v>0.87785567669874442</v>
      </c>
      <c r="G33">
        <v>4582</v>
      </c>
      <c r="H33" s="1">
        <f t="shared" si="1"/>
        <v>0.12214432330125556</v>
      </c>
    </row>
    <row r="34" spans="1:8" x14ac:dyDescent="0.25">
      <c r="A34" t="s">
        <v>70</v>
      </c>
      <c r="B34">
        <v>11556</v>
      </c>
      <c r="C34" t="s">
        <v>71</v>
      </c>
      <c r="D34">
        <v>0</v>
      </c>
      <c r="E34">
        <v>0</v>
      </c>
      <c r="F34" s="1" t="e">
        <f t="shared" si="0"/>
        <v>#DIV/0!</v>
      </c>
      <c r="G34">
        <v>0</v>
      </c>
      <c r="H34" s="1" t="e">
        <f t="shared" si="1"/>
        <v>#DIV/0!</v>
      </c>
    </row>
    <row r="35" spans="1:8" x14ac:dyDescent="0.25">
      <c r="A35" t="s">
        <v>72</v>
      </c>
      <c r="B35">
        <v>11557</v>
      </c>
      <c r="C35" t="s">
        <v>73</v>
      </c>
      <c r="D35">
        <v>7364</v>
      </c>
      <c r="E35">
        <v>6982</v>
      </c>
      <c r="F35" s="1">
        <f t="shared" si="0"/>
        <v>0.94812601846822375</v>
      </c>
      <c r="G35">
        <v>382</v>
      </c>
      <c r="H35" s="1">
        <f t="shared" si="1"/>
        <v>5.1873981531776206E-2</v>
      </c>
    </row>
    <row r="36" spans="1:8" x14ac:dyDescent="0.25">
      <c r="A36" t="s">
        <v>74</v>
      </c>
      <c r="B36">
        <v>11558</v>
      </c>
      <c r="C36" t="s">
        <v>75</v>
      </c>
      <c r="D36">
        <v>8646</v>
      </c>
      <c r="E36">
        <v>6709</v>
      </c>
      <c r="F36" s="1">
        <f t="shared" si="0"/>
        <v>0.77596576451538279</v>
      </c>
      <c r="G36">
        <v>1937</v>
      </c>
      <c r="H36" s="1">
        <f t="shared" si="1"/>
        <v>0.22403423548461715</v>
      </c>
    </row>
    <row r="37" spans="1:8" x14ac:dyDescent="0.25">
      <c r="A37" t="s">
        <v>76</v>
      </c>
      <c r="B37">
        <v>11559</v>
      </c>
      <c r="C37" t="s">
        <v>77</v>
      </c>
      <c r="D37">
        <v>8402</v>
      </c>
      <c r="E37">
        <v>7396</v>
      </c>
      <c r="F37" s="1">
        <f t="shared" si="0"/>
        <v>0.88026660318971672</v>
      </c>
      <c r="G37">
        <v>1006</v>
      </c>
      <c r="H37" s="1">
        <f t="shared" si="1"/>
        <v>0.11973339681028326</v>
      </c>
    </row>
    <row r="38" spans="1:8" x14ac:dyDescent="0.25">
      <c r="A38" t="s">
        <v>78</v>
      </c>
      <c r="B38">
        <v>11560</v>
      </c>
      <c r="C38" t="s">
        <v>79</v>
      </c>
      <c r="D38">
        <v>6334</v>
      </c>
      <c r="E38">
        <v>5680</v>
      </c>
      <c r="F38" s="1">
        <f t="shared" si="0"/>
        <v>0.89674771076728765</v>
      </c>
      <c r="G38">
        <v>654</v>
      </c>
      <c r="H38" s="1">
        <f t="shared" si="1"/>
        <v>0.10325228923271235</v>
      </c>
    </row>
    <row r="39" spans="1:8" x14ac:dyDescent="0.25">
      <c r="A39" t="s">
        <v>80</v>
      </c>
      <c r="B39">
        <v>11561</v>
      </c>
      <c r="C39" t="s">
        <v>81</v>
      </c>
      <c r="D39">
        <v>37599</v>
      </c>
      <c r="E39">
        <v>30968</v>
      </c>
      <c r="F39" s="1">
        <f t="shared" si="0"/>
        <v>0.82363892656719595</v>
      </c>
      <c r="G39">
        <v>6631</v>
      </c>
      <c r="H39" s="1">
        <f t="shared" si="1"/>
        <v>0.17636107343280408</v>
      </c>
    </row>
    <row r="40" spans="1:8" x14ac:dyDescent="0.25">
      <c r="A40" t="s">
        <v>82</v>
      </c>
      <c r="B40">
        <v>11563</v>
      </c>
      <c r="C40" t="s">
        <v>83</v>
      </c>
      <c r="D40">
        <v>22984</v>
      </c>
      <c r="E40">
        <v>19800</v>
      </c>
      <c r="F40" s="1">
        <f t="shared" si="0"/>
        <v>0.86146884789418721</v>
      </c>
      <c r="G40">
        <v>3184</v>
      </c>
      <c r="H40" s="1">
        <f t="shared" si="1"/>
        <v>0.13853115210581274</v>
      </c>
    </row>
    <row r="41" spans="1:8" x14ac:dyDescent="0.25">
      <c r="A41" t="s">
        <v>84</v>
      </c>
      <c r="B41">
        <v>11565</v>
      </c>
      <c r="C41" t="s">
        <v>85</v>
      </c>
      <c r="D41">
        <v>8820</v>
      </c>
      <c r="E41">
        <v>8446</v>
      </c>
      <c r="F41" s="1">
        <f t="shared" si="0"/>
        <v>0.95759637188208613</v>
      </c>
      <c r="G41">
        <v>374</v>
      </c>
      <c r="H41" s="1">
        <f t="shared" si="1"/>
        <v>4.240362811791383E-2</v>
      </c>
    </row>
    <row r="42" spans="1:8" x14ac:dyDescent="0.25">
      <c r="A42" t="s">
        <v>86</v>
      </c>
      <c r="B42">
        <v>11566</v>
      </c>
      <c r="C42" t="s">
        <v>87</v>
      </c>
      <c r="D42">
        <v>33791</v>
      </c>
      <c r="E42">
        <v>31200</v>
      </c>
      <c r="F42" s="1">
        <f t="shared" si="0"/>
        <v>0.92332277825456488</v>
      </c>
      <c r="G42">
        <v>2591</v>
      </c>
      <c r="H42" s="1">
        <f t="shared" si="1"/>
        <v>7.6677221745435176E-2</v>
      </c>
    </row>
    <row r="43" spans="1:8" x14ac:dyDescent="0.25">
      <c r="A43" t="s">
        <v>88</v>
      </c>
      <c r="B43">
        <v>11568</v>
      </c>
      <c r="C43" t="s">
        <v>89</v>
      </c>
      <c r="D43">
        <v>4240</v>
      </c>
      <c r="E43">
        <v>3935</v>
      </c>
      <c r="F43" s="1">
        <f t="shared" si="0"/>
        <v>0.92806603773584906</v>
      </c>
      <c r="G43">
        <v>305</v>
      </c>
      <c r="H43" s="1">
        <f t="shared" si="1"/>
        <v>7.1933962264150941E-2</v>
      </c>
    </row>
    <row r="44" spans="1:8" x14ac:dyDescent="0.25">
      <c r="A44" t="s">
        <v>90</v>
      </c>
      <c r="B44">
        <v>11569</v>
      </c>
      <c r="C44" t="s">
        <v>91</v>
      </c>
      <c r="D44">
        <v>1284</v>
      </c>
      <c r="E44">
        <v>1219</v>
      </c>
      <c r="F44" s="1">
        <f t="shared" si="0"/>
        <v>0.94937694704049846</v>
      </c>
      <c r="G44">
        <v>65</v>
      </c>
      <c r="H44" s="1">
        <f t="shared" si="1"/>
        <v>5.0623052959501556E-2</v>
      </c>
    </row>
    <row r="45" spans="1:8" x14ac:dyDescent="0.25">
      <c r="A45" t="s">
        <v>92</v>
      </c>
      <c r="B45">
        <v>11570</v>
      </c>
      <c r="C45" t="s">
        <v>93</v>
      </c>
      <c r="D45">
        <v>27896</v>
      </c>
      <c r="E45">
        <v>24669</v>
      </c>
      <c r="F45" s="1">
        <f t="shared" si="0"/>
        <v>0.8843203326641812</v>
      </c>
      <c r="G45">
        <v>3227</v>
      </c>
      <c r="H45" s="1">
        <f t="shared" si="1"/>
        <v>0.11567966733581876</v>
      </c>
    </row>
    <row r="46" spans="1:8" x14ac:dyDescent="0.25">
      <c r="A46" t="s">
        <v>94</v>
      </c>
      <c r="B46">
        <v>11572</v>
      </c>
      <c r="C46" t="s">
        <v>95</v>
      </c>
      <c r="D46">
        <v>28901</v>
      </c>
      <c r="E46">
        <v>26205</v>
      </c>
      <c r="F46" s="1">
        <f t="shared" si="0"/>
        <v>0.90671603058717687</v>
      </c>
      <c r="G46">
        <v>2696</v>
      </c>
      <c r="H46" s="1">
        <f t="shared" si="1"/>
        <v>9.328396941282309E-2</v>
      </c>
    </row>
    <row r="47" spans="1:8" x14ac:dyDescent="0.25">
      <c r="A47" t="s">
        <v>96</v>
      </c>
      <c r="B47">
        <v>11575</v>
      </c>
      <c r="C47" t="s">
        <v>97</v>
      </c>
      <c r="D47">
        <v>16674</v>
      </c>
      <c r="E47">
        <v>11529</v>
      </c>
      <c r="F47" s="1">
        <f t="shared" si="0"/>
        <v>0.69143576826196473</v>
      </c>
      <c r="G47">
        <v>5145</v>
      </c>
      <c r="H47" s="1">
        <f t="shared" si="1"/>
        <v>0.30856423173803527</v>
      </c>
    </row>
    <row r="48" spans="1:8" x14ac:dyDescent="0.25">
      <c r="A48" t="s">
        <v>98</v>
      </c>
      <c r="B48">
        <v>11576</v>
      </c>
      <c r="C48" t="s">
        <v>99</v>
      </c>
      <c r="D48">
        <v>12325</v>
      </c>
      <c r="E48">
        <v>11963</v>
      </c>
      <c r="F48" s="1">
        <f t="shared" si="0"/>
        <v>0.9706288032454361</v>
      </c>
      <c r="G48">
        <v>362</v>
      </c>
      <c r="H48" s="1">
        <f t="shared" si="1"/>
        <v>2.9371196754563896E-2</v>
      </c>
    </row>
    <row r="49" spans="1:8" x14ac:dyDescent="0.25">
      <c r="A49" t="s">
        <v>100</v>
      </c>
      <c r="B49">
        <v>11577</v>
      </c>
      <c r="C49" t="s">
        <v>101</v>
      </c>
      <c r="D49">
        <v>12788</v>
      </c>
      <c r="E49">
        <v>11837</v>
      </c>
      <c r="F49" s="1">
        <f t="shared" si="0"/>
        <v>0.9256334063184235</v>
      </c>
      <c r="G49">
        <v>951</v>
      </c>
      <c r="H49" s="1">
        <f t="shared" si="1"/>
        <v>7.4366593681576484E-2</v>
      </c>
    </row>
    <row r="50" spans="1:8" x14ac:dyDescent="0.25">
      <c r="A50" t="s">
        <v>102</v>
      </c>
      <c r="B50">
        <v>11579</v>
      </c>
      <c r="C50" t="s">
        <v>103</v>
      </c>
      <c r="D50">
        <v>5336</v>
      </c>
      <c r="E50">
        <v>4751</v>
      </c>
      <c r="F50" s="1">
        <f t="shared" si="0"/>
        <v>0.89036731634182908</v>
      </c>
      <c r="G50">
        <v>585</v>
      </c>
      <c r="H50" s="1">
        <f t="shared" si="1"/>
        <v>0.10963268365817092</v>
      </c>
    </row>
    <row r="51" spans="1:8" x14ac:dyDescent="0.25">
      <c r="A51" t="s">
        <v>104</v>
      </c>
      <c r="B51">
        <v>11580</v>
      </c>
      <c r="C51" t="s">
        <v>105</v>
      </c>
      <c r="D51">
        <v>41525</v>
      </c>
      <c r="E51">
        <v>30692</v>
      </c>
      <c r="F51" s="1">
        <f t="shared" si="0"/>
        <v>0.73912101143889219</v>
      </c>
      <c r="G51">
        <v>10833</v>
      </c>
      <c r="H51" s="1">
        <f t="shared" si="1"/>
        <v>0.26087898856110775</v>
      </c>
    </row>
    <row r="52" spans="1:8" x14ac:dyDescent="0.25">
      <c r="A52" t="s">
        <v>106</v>
      </c>
      <c r="B52">
        <v>11581</v>
      </c>
      <c r="C52" t="s">
        <v>107</v>
      </c>
      <c r="D52">
        <v>20956</v>
      </c>
      <c r="E52">
        <v>16874</v>
      </c>
      <c r="F52" s="1">
        <f t="shared" si="0"/>
        <v>0.80521091811414391</v>
      </c>
      <c r="G52">
        <v>4082</v>
      </c>
      <c r="H52" s="1">
        <f t="shared" si="1"/>
        <v>0.19478908188585609</v>
      </c>
    </row>
    <row r="53" spans="1:8" x14ac:dyDescent="0.25">
      <c r="A53" t="s">
        <v>108</v>
      </c>
      <c r="B53">
        <v>11590</v>
      </c>
      <c r="C53" t="s">
        <v>109</v>
      </c>
      <c r="D53">
        <v>45972</v>
      </c>
      <c r="E53">
        <v>32573</v>
      </c>
      <c r="F53" s="1">
        <f t="shared" si="0"/>
        <v>0.70853998085791348</v>
      </c>
      <c r="G53">
        <v>13399</v>
      </c>
      <c r="H53" s="1">
        <f t="shared" si="1"/>
        <v>0.29146001914208647</v>
      </c>
    </row>
    <row r="54" spans="1:8" x14ac:dyDescent="0.25">
      <c r="A54" t="s">
        <v>110</v>
      </c>
      <c r="B54">
        <v>11596</v>
      </c>
      <c r="C54" t="s">
        <v>111</v>
      </c>
      <c r="D54">
        <v>10638</v>
      </c>
      <c r="E54">
        <v>9707</v>
      </c>
      <c r="F54" s="1">
        <f t="shared" si="0"/>
        <v>0.91248354953938715</v>
      </c>
      <c r="G54">
        <v>931</v>
      </c>
      <c r="H54" s="1">
        <f t="shared" si="1"/>
        <v>8.7516450460612891E-2</v>
      </c>
    </row>
    <row r="55" spans="1:8" x14ac:dyDescent="0.25">
      <c r="A55" t="s">
        <v>112</v>
      </c>
      <c r="B55">
        <v>11598</v>
      </c>
      <c r="C55" t="s">
        <v>113</v>
      </c>
      <c r="D55">
        <v>12927</v>
      </c>
      <c r="E55">
        <v>12263</v>
      </c>
      <c r="F55" s="1">
        <f t="shared" si="0"/>
        <v>0.94863464067455716</v>
      </c>
      <c r="G55">
        <v>664</v>
      </c>
      <c r="H55" s="1">
        <f t="shared" si="1"/>
        <v>5.1365359325442873E-2</v>
      </c>
    </row>
    <row r="56" spans="1:8" x14ac:dyDescent="0.25">
      <c r="A56" t="s">
        <v>114</v>
      </c>
      <c r="B56">
        <v>11701</v>
      </c>
      <c r="C56" t="s">
        <v>115</v>
      </c>
      <c r="D56">
        <v>27423</v>
      </c>
      <c r="E56">
        <v>20251</v>
      </c>
      <c r="F56" s="1">
        <f t="shared" si="0"/>
        <v>0.73846770958684316</v>
      </c>
      <c r="G56">
        <v>7172</v>
      </c>
      <c r="H56" s="1">
        <f t="shared" si="1"/>
        <v>0.26153229041315684</v>
      </c>
    </row>
    <row r="57" spans="1:8" x14ac:dyDescent="0.25">
      <c r="A57" t="s">
        <v>116</v>
      </c>
      <c r="B57">
        <v>11702</v>
      </c>
      <c r="C57" t="s">
        <v>117</v>
      </c>
      <c r="D57">
        <v>14512</v>
      </c>
      <c r="E57">
        <v>13293</v>
      </c>
      <c r="F57" s="1">
        <f t="shared" si="0"/>
        <v>0.91600055126791624</v>
      </c>
      <c r="G57">
        <v>1219</v>
      </c>
      <c r="H57" s="1">
        <f t="shared" si="1"/>
        <v>8.3999448732083787E-2</v>
      </c>
    </row>
    <row r="58" spans="1:8" x14ac:dyDescent="0.25">
      <c r="A58" t="s">
        <v>118</v>
      </c>
      <c r="B58">
        <v>11703</v>
      </c>
      <c r="C58" t="s">
        <v>119</v>
      </c>
      <c r="D58">
        <v>16249</v>
      </c>
      <c r="E58">
        <v>14006</v>
      </c>
      <c r="F58" s="1">
        <f t="shared" si="0"/>
        <v>0.86196073604529511</v>
      </c>
      <c r="G58">
        <v>2243</v>
      </c>
      <c r="H58" s="1">
        <f t="shared" si="1"/>
        <v>0.13803926395470489</v>
      </c>
    </row>
    <row r="59" spans="1:8" x14ac:dyDescent="0.25">
      <c r="A59" t="s">
        <v>120</v>
      </c>
      <c r="B59">
        <v>11704</v>
      </c>
      <c r="C59" t="s">
        <v>121</v>
      </c>
      <c r="D59">
        <v>40685</v>
      </c>
      <c r="E59">
        <v>34075</v>
      </c>
      <c r="F59" s="1">
        <f t="shared" si="0"/>
        <v>0.83753226004670023</v>
      </c>
      <c r="G59">
        <v>6610</v>
      </c>
      <c r="H59" s="1">
        <f t="shared" si="1"/>
        <v>0.16246773995329974</v>
      </c>
    </row>
    <row r="60" spans="1:8" x14ac:dyDescent="0.25">
      <c r="A60" t="s">
        <v>122</v>
      </c>
      <c r="B60">
        <v>11705</v>
      </c>
      <c r="C60" t="s">
        <v>123</v>
      </c>
      <c r="D60">
        <v>7571</v>
      </c>
      <c r="E60">
        <v>7129</v>
      </c>
      <c r="F60" s="1">
        <f t="shared" si="0"/>
        <v>0.94161933694360056</v>
      </c>
      <c r="G60">
        <v>442</v>
      </c>
      <c r="H60" s="1">
        <f t="shared" si="1"/>
        <v>5.8380663056399419E-2</v>
      </c>
    </row>
    <row r="61" spans="1:8" x14ac:dyDescent="0.25">
      <c r="A61" t="s">
        <v>124</v>
      </c>
      <c r="B61">
        <v>11706</v>
      </c>
      <c r="C61" t="s">
        <v>125</v>
      </c>
      <c r="D61">
        <v>65865</v>
      </c>
      <c r="E61">
        <v>39164</v>
      </c>
      <c r="F61" s="1">
        <f t="shared" si="0"/>
        <v>0.59461018750474459</v>
      </c>
      <c r="G61">
        <v>26701</v>
      </c>
      <c r="H61" s="1">
        <f t="shared" si="1"/>
        <v>0.40538981249525546</v>
      </c>
    </row>
    <row r="62" spans="1:8" x14ac:dyDescent="0.25">
      <c r="A62" t="s">
        <v>126</v>
      </c>
      <c r="B62">
        <v>11709</v>
      </c>
      <c r="C62" t="s">
        <v>127</v>
      </c>
      <c r="D62">
        <v>6724</v>
      </c>
      <c r="E62">
        <v>6455</v>
      </c>
      <c r="F62" s="1">
        <f t="shared" si="0"/>
        <v>0.95999405116002379</v>
      </c>
      <c r="G62">
        <v>269</v>
      </c>
      <c r="H62" s="1">
        <f t="shared" si="1"/>
        <v>4.0005948839976206E-2</v>
      </c>
    </row>
    <row r="63" spans="1:8" x14ac:dyDescent="0.25">
      <c r="A63" t="s">
        <v>128</v>
      </c>
      <c r="B63">
        <v>11710</v>
      </c>
      <c r="C63" t="s">
        <v>129</v>
      </c>
      <c r="D63">
        <v>35151</v>
      </c>
      <c r="E63">
        <v>32429</v>
      </c>
      <c r="F63" s="1">
        <f t="shared" si="0"/>
        <v>0.9225626582458536</v>
      </c>
      <c r="G63">
        <v>2722</v>
      </c>
      <c r="H63" s="1">
        <f t="shared" si="1"/>
        <v>7.7437341754146391E-2</v>
      </c>
    </row>
    <row r="64" spans="1:8" x14ac:dyDescent="0.25">
      <c r="A64" t="s">
        <v>130</v>
      </c>
      <c r="B64">
        <v>11713</v>
      </c>
      <c r="C64" t="s">
        <v>131</v>
      </c>
      <c r="D64">
        <v>9530</v>
      </c>
      <c r="E64">
        <v>8076</v>
      </c>
      <c r="F64" s="1">
        <f t="shared" si="0"/>
        <v>0.84742917103882476</v>
      </c>
      <c r="G64">
        <v>1454</v>
      </c>
      <c r="H64" s="1">
        <f t="shared" si="1"/>
        <v>0.15257082896117524</v>
      </c>
    </row>
    <row r="65" spans="1:8" x14ac:dyDescent="0.25">
      <c r="A65" t="s">
        <v>132</v>
      </c>
      <c r="B65">
        <v>11714</v>
      </c>
      <c r="C65" t="s">
        <v>133</v>
      </c>
      <c r="D65">
        <v>23313</v>
      </c>
      <c r="E65">
        <v>21487</v>
      </c>
      <c r="F65" s="1">
        <f t="shared" si="0"/>
        <v>0.92167460215330499</v>
      </c>
      <c r="G65">
        <v>1826</v>
      </c>
      <c r="H65" s="1">
        <f t="shared" si="1"/>
        <v>7.8325397846694983E-2</v>
      </c>
    </row>
    <row r="66" spans="1:8" x14ac:dyDescent="0.25">
      <c r="A66" t="s">
        <v>134</v>
      </c>
      <c r="B66">
        <v>11715</v>
      </c>
      <c r="C66" t="s">
        <v>135</v>
      </c>
      <c r="D66">
        <v>4335</v>
      </c>
      <c r="E66">
        <v>4117</v>
      </c>
      <c r="F66" s="1">
        <f t="shared" si="0"/>
        <v>0.94971164936562857</v>
      </c>
      <c r="G66">
        <v>218</v>
      </c>
      <c r="H66" s="1">
        <f t="shared" si="1"/>
        <v>5.0288350634371398E-2</v>
      </c>
    </row>
    <row r="67" spans="1:8" x14ac:dyDescent="0.25">
      <c r="A67" t="s">
        <v>136</v>
      </c>
      <c r="B67">
        <v>11716</v>
      </c>
      <c r="C67" t="s">
        <v>137</v>
      </c>
      <c r="D67">
        <v>11134</v>
      </c>
      <c r="E67">
        <v>10159</v>
      </c>
      <c r="F67" s="1">
        <f t="shared" si="0"/>
        <v>0.9124303933896174</v>
      </c>
      <c r="G67">
        <v>975</v>
      </c>
      <c r="H67" s="1">
        <f t="shared" si="1"/>
        <v>8.7569606610382614E-2</v>
      </c>
    </row>
    <row r="68" spans="1:8" x14ac:dyDescent="0.25">
      <c r="A68" t="s">
        <v>138</v>
      </c>
      <c r="B68">
        <v>11717</v>
      </c>
      <c r="C68" t="s">
        <v>139</v>
      </c>
      <c r="D68">
        <v>59449</v>
      </c>
      <c r="E68">
        <v>19051</v>
      </c>
      <c r="F68" s="1">
        <f t="shared" ref="F68:F131" si="2">E68/D68</f>
        <v>0.32045955356692291</v>
      </c>
      <c r="G68">
        <v>40398</v>
      </c>
      <c r="H68" s="1">
        <f t="shared" ref="H68:H131" si="3">G68/D68</f>
        <v>0.67954044643307709</v>
      </c>
    </row>
    <row r="69" spans="1:8" x14ac:dyDescent="0.25">
      <c r="A69" t="s">
        <v>140</v>
      </c>
      <c r="B69">
        <v>11718</v>
      </c>
      <c r="C69" t="s">
        <v>141</v>
      </c>
      <c r="D69">
        <v>3117</v>
      </c>
      <c r="E69">
        <v>2879</v>
      </c>
      <c r="F69" s="1">
        <f t="shared" si="2"/>
        <v>0.92364452999679181</v>
      </c>
      <c r="G69">
        <v>238</v>
      </c>
      <c r="H69" s="1">
        <f t="shared" si="3"/>
        <v>7.6355470003208206E-2</v>
      </c>
    </row>
    <row r="70" spans="1:8" x14ac:dyDescent="0.25">
      <c r="A70" t="s">
        <v>142</v>
      </c>
      <c r="B70">
        <v>11719</v>
      </c>
      <c r="C70" t="s">
        <v>143</v>
      </c>
      <c r="D70">
        <v>3372</v>
      </c>
      <c r="E70">
        <v>2944</v>
      </c>
      <c r="F70" s="1">
        <f t="shared" si="2"/>
        <v>0.87307236061684457</v>
      </c>
      <c r="G70">
        <v>428</v>
      </c>
      <c r="H70" s="1">
        <f t="shared" si="3"/>
        <v>0.12692763938315541</v>
      </c>
    </row>
    <row r="71" spans="1:8" x14ac:dyDescent="0.25">
      <c r="A71" t="s">
        <v>144</v>
      </c>
      <c r="B71">
        <v>11720</v>
      </c>
      <c r="C71" t="s">
        <v>145</v>
      </c>
      <c r="D71">
        <v>29374</v>
      </c>
      <c r="E71">
        <v>25609</v>
      </c>
      <c r="F71" s="1">
        <f t="shared" si="2"/>
        <v>0.87182542384421602</v>
      </c>
      <c r="G71">
        <v>3765</v>
      </c>
      <c r="H71" s="1">
        <f t="shared" si="3"/>
        <v>0.12817457615578404</v>
      </c>
    </row>
    <row r="72" spans="1:8" x14ac:dyDescent="0.25">
      <c r="A72" t="s">
        <v>146</v>
      </c>
      <c r="B72">
        <v>11721</v>
      </c>
      <c r="C72" t="s">
        <v>147</v>
      </c>
      <c r="D72">
        <v>6482</v>
      </c>
      <c r="E72">
        <v>6326</v>
      </c>
      <c r="F72" s="1">
        <f t="shared" si="2"/>
        <v>0.97593335390311631</v>
      </c>
      <c r="G72">
        <v>156</v>
      </c>
      <c r="H72" s="1">
        <f t="shared" si="3"/>
        <v>2.4066646096883679E-2</v>
      </c>
    </row>
    <row r="73" spans="1:8" x14ac:dyDescent="0.25">
      <c r="A73" t="s">
        <v>148</v>
      </c>
      <c r="B73">
        <v>11722</v>
      </c>
      <c r="C73" t="s">
        <v>149</v>
      </c>
      <c r="D73">
        <v>37181</v>
      </c>
      <c r="E73">
        <v>17112</v>
      </c>
      <c r="F73" s="1">
        <f t="shared" si="2"/>
        <v>0.46023506629730238</v>
      </c>
      <c r="G73">
        <v>20069</v>
      </c>
      <c r="H73" s="1">
        <f t="shared" si="3"/>
        <v>0.53976493370269762</v>
      </c>
    </row>
    <row r="74" spans="1:8" x14ac:dyDescent="0.25">
      <c r="A74" t="s">
        <v>150</v>
      </c>
      <c r="B74">
        <v>11724</v>
      </c>
      <c r="C74" t="s">
        <v>151</v>
      </c>
      <c r="D74">
        <v>2853</v>
      </c>
      <c r="E74">
        <v>2820</v>
      </c>
      <c r="F74" s="1">
        <f t="shared" si="2"/>
        <v>0.98843322818086221</v>
      </c>
      <c r="G74">
        <v>33</v>
      </c>
      <c r="H74" s="1">
        <f t="shared" si="3"/>
        <v>1.1566771819137749E-2</v>
      </c>
    </row>
    <row r="75" spans="1:8" x14ac:dyDescent="0.25">
      <c r="A75" t="s">
        <v>152</v>
      </c>
      <c r="B75">
        <v>11725</v>
      </c>
      <c r="C75" t="s">
        <v>153</v>
      </c>
      <c r="D75">
        <v>28646</v>
      </c>
      <c r="E75">
        <v>26982</v>
      </c>
      <c r="F75" s="1">
        <f t="shared" si="2"/>
        <v>0.9419116106960832</v>
      </c>
      <c r="G75">
        <v>1664</v>
      </c>
      <c r="H75" s="1">
        <f t="shared" si="3"/>
        <v>5.8088389303916778E-2</v>
      </c>
    </row>
    <row r="76" spans="1:8" x14ac:dyDescent="0.25">
      <c r="A76" t="s">
        <v>154</v>
      </c>
      <c r="B76">
        <v>11726</v>
      </c>
      <c r="C76" t="s">
        <v>155</v>
      </c>
      <c r="D76">
        <v>21102</v>
      </c>
      <c r="E76">
        <v>12460</v>
      </c>
      <c r="F76" s="1">
        <f t="shared" si="2"/>
        <v>0.59046535873376926</v>
      </c>
      <c r="G76">
        <v>8642</v>
      </c>
      <c r="H76" s="1">
        <f t="shared" si="3"/>
        <v>0.40953464126623068</v>
      </c>
    </row>
    <row r="77" spans="1:8" x14ac:dyDescent="0.25">
      <c r="A77" t="s">
        <v>156</v>
      </c>
      <c r="B77">
        <v>11727</v>
      </c>
      <c r="C77" t="s">
        <v>157</v>
      </c>
      <c r="D77">
        <v>29987</v>
      </c>
      <c r="E77">
        <v>24847</v>
      </c>
      <c r="F77" s="1">
        <f t="shared" si="2"/>
        <v>0.82859239003568208</v>
      </c>
      <c r="G77">
        <v>5140</v>
      </c>
      <c r="H77" s="1">
        <f t="shared" si="3"/>
        <v>0.17140760996431786</v>
      </c>
    </row>
    <row r="78" spans="1:8" x14ac:dyDescent="0.25">
      <c r="A78" t="s">
        <v>158</v>
      </c>
      <c r="B78">
        <v>11729</v>
      </c>
      <c r="C78" t="s">
        <v>159</v>
      </c>
      <c r="D78">
        <v>27409</v>
      </c>
      <c r="E78">
        <v>24231</v>
      </c>
      <c r="F78" s="1">
        <f t="shared" si="2"/>
        <v>0.88405268342515231</v>
      </c>
      <c r="G78">
        <v>3178</v>
      </c>
      <c r="H78" s="1">
        <f t="shared" si="3"/>
        <v>0.11594731657484768</v>
      </c>
    </row>
    <row r="79" spans="1:8" x14ac:dyDescent="0.25">
      <c r="A79" t="s">
        <v>160</v>
      </c>
      <c r="B79">
        <v>11730</v>
      </c>
      <c r="C79" t="s">
        <v>161</v>
      </c>
      <c r="D79">
        <v>14204</v>
      </c>
      <c r="E79">
        <v>13168</v>
      </c>
      <c r="F79" s="1">
        <f t="shared" si="2"/>
        <v>0.92706279921148971</v>
      </c>
      <c r="G79">
        <v>1036</v>
      </c>
      <c r="H79" s="1">
        <f t="shared" si="3"/>
        <v>7.2937200788510279E-2</v>
      </c>
    </row>
    <row r="80" spans="1:8" x14ac:dyDescent="0.25">
      <c r="A80" t="s">
        <v>162</v>
      </c>
      <c r="B80">
        <v>11731</v>
      </c>
      <c r="C80" t="s">
        <v>163</v>
      </c>
      <c r="D80">
        <v>28969</v>
      </c>
      <c r="E80">
        <v>26896</v>
      </c>
      <c r="F80" s="1">
        <f t="shared" si="2"/>
        <v>0.92844074700541956</v>
      </c>
      <c r="G80">
        <v>2073</v>
      </c>
      <c r="H80" s="1">
        <f t="shared" si="3"/>
        <v>7.1559252994580408E-2</v>
      </c>
    </row>
    <row r="81" spans="1:8" x14ac:dyDescent="0.25">
      <c r="A81" t="s">
        <v>164</v>
      </c>
      <c r="B81">
        <v>11732</v>
      </c>
      <c r="C81" t="s">
        <v>165</v>
      </c>
      <c r="D81">
        <v>3671</v>
      </c>
      <c r="E81">
        <v>3250</v>
      </c>
      <c r="F81" s="1">
        <f t="shared" si="2"/>
        <v>0.88531735222010355</v>
      </c>
      <c r="G81">
        <v>421</v>
      </c>
      <c r="H81" s="1">
        <f t="shared" si="3"/>
        <v>0.11468264777989648</v>
      </c>
    </row>
    <row r="82" spans="1:8" x14ac:dyDescent="0.25">
      <c r="A82" t="s">
        <v>166</v>
      </c>
      <c r="B82">
        <v>11733</v>
      </c>
      <c r="C82" t="s">
        <v>167</v>
      </c>
      <c r="D82">
        <v>17065</v>
      </c>
      <c r="E82">
        <v>16303</v>
      </c>
      <c r="F82" s="1">
        <f t="shared" si="2"/>
        <v>0.95534720187518307</v>
      </c>
      <c r="G82">
        <v>762</v>
      </c>
      <c r="H82" s="1">
        <f t="shared" si="3"/>
        <v>4.465279812481688E-2</v>
      </c>
    </row>
    <row r="83" spans="1:8" x14ac:dyDescent="0.25">
      <c r="A83" t="s">
        <v>168</v>
      </c>
      <c r="B83">
        <v>11735</v>
      </c>
      <c r="C83" t="s">
        <v>169</v>
      </c>
      <c r="D83">
        <v>32499</v>
      </c>
      <c r="E83">
        <v>27462</v>
      </c>
      <c r="F83" s="1">
        <f t="shared" si="2"/>
        <v>0.84501061571125269</v>
      </c>
      <c r="G83">
        <v>5037</v>
      </c>
      <c r="H83" s="1">
        <f t="shared" si="3"/>
        <v>0.15498938428874734</v>
      </c>
    </row>
    <row r="84" spans="1:8" x14ac:dyDescent="0.25">
      <c r="A84" t="s">
        <v>170</v>
      </c>
      <c r="B84">
        <v>11738</v>
      </c>
      <c r="C84" t="s">
        <v>171</v>
      </c>
      <c r="D84">
        <v>17643</v>
      </c>
      <c r="E84">
        <v>14776</v>
      </c>
      <c r="F84" s="1">
        <f t="shared" si="2"/>
        <v>0.8374992915037125</v>
      </c>
      <c r="G84">
        <v>2867</v>
      </c>
      <c r="H84" s="1">
        <f t="shared" si="3"/>
        <v>0.16250070849628748</v>
      </c>
    </row>
    <row r="85" spans="1:8" x14ac:dyDescent="0.25">
      <c r="A85" t="s">
        <v>172</v>
      </c>
      <c r="B85">
        <v>11739</v>
      </c>
      <c r="C85" t="s">
        <v>173</v>
      </c>
      <c r="D85">
        <v>1421</v>
      </c>
      <c r="E85">
        <v>1377</v>
      </c>
      <c r="F85" s="1">
        <f t="shared" si="2"/>
        <v>0.96903589021815628</v>
      </c>
      <c r="G85">
        <v>44</v>
      </c>
      <c r="H85" s="1">
        <f t="shared" si="3"/>
        <v>3.096410978184377E-2</v>
      </c>
    </row>
    <row r="86" spans="1:8" x14ac:dyDescent="0.25">
      <c r="A86" t="s">
        <v>174</v>
      </c>
      <c r="B86">
        <v>11740</v>
      </c>
      <c r="C86" t="s">
        <v>175</v>
      </c>
      <c r="D86">
        <v>9507</v>
      </c>
      <c r="E86">
        <v>8930</v>
      </c>
      <c r="F86" s="1">
        <f t="shared" si="2"/>
        <v>0.93930787840538554</v>
      </c>
      <c r="G86">
        <v>577</v>
      </c>
      <c r="H86" s="1">
        <f t="shared" si="3"/>
        <v>6.0692121594614491E-2</v>
      </c>
    </row>
    <row r="87" spans="1:8" x14ac:dyDescent="0.25">
      <c r="A87" t="s">
        <v>176</v>
      </c>
      <c r="B87">
        <v>11741</v>
      </c>
      <c r="C87" t="s">
        <v>177</v>
      </c>
      <c r="D87">
        <v>28651</v>
      </c>
      <c r="E87">
        <v>25248</v>
      </c>
      <c r="F87" s="1">
        <f t="shared" si="2"/>
        <v>0.88122578618547343</v>
      </c>
      <c r="G87">
        <v>3403</v>
      </c>
      <c r="H87" s="1">
        <f t="shared" si="3"/>
        <v>0.11877421381452655</v>
      </c>
    </row>
    <row r="88" spans="1:8" x14ac:dyDescent="0.25">
      <c r="A88" t="s">
        <v>178</v>
      </c>
      <c r="B88">
        <v>11742</v>
      </c>
      <c r="C88" t="s">
        <v>179</v>
      </c>
      <c r="D88">
        <v>13229</v>
      </c>
      <c r="E88">
        <v>11737</v>
      </c>
      <c r="F88" s="1">
        <f t="shared" si="2"/>
        <v>0.88721747675561269</v>
      </c>
      <c r="G88">
        <v>1492</v>
      </c>
      <c r="H88" s="1">
        <f t="shared" si="3"/>
        <v>0.11278252324438733</v>
      </c>
    </row>
    <row r="89" spans="1:8" x14ac:dyDescent="0.25">
      <c r="A89" t="s">
        <v>180</v>
      </c>
      <c r="B89">
        <v>11743</v>
      </c>
      <c r="C89" t="s">
        <v>181</v>
      </c>
      <c r="D89">
        <v>43533</v>
      </c>
      <c r="E89">
        <v>39358</v>
      </c>
      <c r="F89" s="1">
        <f t="shared" si="2"/>
        <v>0.90409574345898513</v>
      </c>
      <c r="G89">
        <v>4175</v>
      </c>
      <c r="H89" s="1">
        <f t="shared" si="3"/>
        <v>9.5904256541014865E-2</v>
      </c>
    </row>
    <row r="90" spans="1:8" x14ac:dyDescent="0.25">
      <c r="A90" t="s">
        <v>182</v>
      </c>
      <c r="B90">
        <v>11746</v>
      </c>
      <c r="C90" t="s">
        <v>183</v>
      </c>
      <c r="D90">
        <v>68580</v>
      </c>
      <c r="E90">
        <v>53516</v>
      </c>
      <c r="F90" s="1">
        <f t="shared" si="2"/>
        <v>0.78034412365121031</v>
      </c>
      <c r="G90">
        <v>15064</v>
      </c>
      <c r="H90" s="1">
        <f t="shared" si="3"/>
        <v>0.21965587634878975</v>
      </c>
    </row>
    <row r="91" spans="1:8" x14ac:dyDescent="0.25">
      <c r="A91" t="s">
        <v>184</v>
      </c>
      <c r="B91">
        <v>11747</v>
      </c>
      <c r="C91" t="s">
        <v>185</v>
      </c>
      <c r="D91">
        <v>19793</v>
      </c>
      <c r="E91">
        <v>18693</v>
      </c>
      <c r="F91" s="1">
        <f t="shared" si="2"/>
        <v>0.94442479664527867</v>
      </c>
      <c r="G91">
        <v>1100</v>
      </c>
      <c r="H91" s="1">
        <f t="shared" si="3"/>
        <v>5.5575203354721367E-2</v>
      </c>
    </row>
    <row r="92" spans="1:8" x14ac:dyDescent="0.25">
      <c r="A92" t="s">
        <v>186</v>
      </c>
      <c r="B92">
        <v>11749</v>
      </c>
      <c r="C92" t="s">
        <v>187</v>
      </c>
      <c r="D92">
        <v>3346</v>
      </c>
      <c r="E92">
        <v>2507</v>
      </c>
      <c r="F92" s="1">
        <f t="shared" si="2"/>
        <v>0.74925283921099817</v>
      </c>
      <c r="G92">
        <v>839</v>
      </c>
      <c r="H92" s="1">
        <f t="shared" si="3"/>
        <v>0.25074716078900178</v>
      </c>
    </row>
    <row r="93" spans="1:8" x14ac:dyDescent="0.25">
      <c r="A93" t="s">
        <v>188</v>
      </c>
      <c r="B93">
        <v>11751</v>
      </c>
      <c r="C93" t="s">
        <v>189</v>
      </c>
      <c r="D93">
        <v>14679</v>
      </c>
      <c r="E93">
        <v>13304</v>
      </c>
      <c r="F93" s="1">
        <f t="shared" si="2"/>
        <v>0.90632876898971315</v>
      </c>
      <c r="G93">
        <v>1375</v>
      </c>
      <c r="H93" s="1">
        <f t="shared" si="3"/>
        <v>9.3671231010286807E-2</v>
      </c>
    </row>
    <row r="94" spans="1:8" x14ac:dyDescent="0.25">
      <c r="A94" t="s">
        <v>190</v>
      </c>
      <c r="B94">
        <v>11752</v>
      </c>
      <c r="C94" t="s">
        <v>191</v>
      </c>
      <c r="D94">
        <v>9351</v>
      </c>
      <c r="E94">
        <v>8270</v>
      </c>
      <c r="F94" s="1">
        <f t="shared" si="2"/>
        <v>0.88439739065340606</v>
      </c>
      <c r="G94">
        <v>1081</v>
      </c>
      <c r="H94" s="1">
        <f t="shared" si="3"/>
        <v>0.11560260934659394</v>
      </c>
    </row>
    <row r="95" spans="1:8" x14ac:dyDescent="0.25">
      <c r="A95" t="s">
        <v>192</v>
      </c>
      <c r="B95">
        <v>11753</v>
      </c>
      <c r="C95" t="s">
        <v>193</v>
      </c>
      <c r="D95">
        <v>11657</v>
      </c>
      <c r="E95">
        <v>11503</v>
      </c>
      <c r="F95" s="1">
        <f t="shared" si="2"/>
        <v>0.98678905378742388</v>
      </c>
      <c r="G95">
        <v>154</v>
      </c>
      <c r="H95" s="1">
        <f t="shared" si="3"/>
        <v>1.3210946212576135E-2</v>
      </c>
    </row>
    <row r="96" spans="1:8" x14ac:dyDescent="0.25">
      <c r="A96" t="s">
        <v>194</v>
      </c>
      <c r="B96">
        <v>11754</v>
      </c>
      <c r="C96" t="s">
        <v>195</v>
      </c>
      <c r="D96">
        <v>19201</v>
      </c>
      <c r="E96">
        <v>18306</v>
      </c>
      <c r="F96" s="1">
        <f t="shared" si="2"/>
        <v>0.95338784438310509</v>
      </c>
      <c r="G96">
        <v>895</v>
      </c>
      <c r="H96" s="1">
        <f t="shared" si="3"/>
        <v>4.6612155616894954E-2</v>
      </c>
    </row>
    <row r="97" spans="1:8" x14ac:dyDescent="0.25">
      <c r="A97" t="s">
        <v>196</v>
      </c>
      <c r="B97">
        <v>11755</v>
      </c>
      <c r="C97" t="s">
        <v>197</v>
      </c>
      <c r="D97">
        <v>12329</v>
      </c>
      <c r="E97">
        <v>10935</v>
      </c>
      <c r="F97" s="1">
        <f t="shared" si="2"/>
        <v>0.88693324681644903</v>
      </c>
      <c r="G97">
        <v>1394</v>
      </c>
      <c r="H97" s="1">
        <f t="shared" si="3"/>
        <v>0.11306675318355097</v>
      </c>
    </row>
    <row r="98" spans="1:8" x14ac:dyDescent="0.25">
      <c r="A98" t="s">
        <v>198</v>
      </c>
      <c r="B98">
        <v>11756</v>
      </c>
      <c r="C98" t="s">
        <v>199</v>
      </c>
      <c r="D98">
        <v>42321</v>
      </c>
      <c r="E98">
        <v>36967</v>
      </c>
      <c r="F98" s="1">
        <f t="shared" si="2"/>
        <v>0.87349070201554779</v>
      </c>
      <c r="G98">
        <v>5354</v>
      </c>
      <c r="H98" s="1">
        <f t="shared" si="3"/>
        <v>0.12650929798445215</v>
      </c>
    </row>
    <row r="99" spans="1:8" x14ac:dyDescent="0.25">
      <c r="A99" t="s">
        <v>200</v>
      </c>
      <c r="B99">
        <v>11757</v>
      </c>
      <c r="C99" t="s">
        <v>201</v>
      </c>
      <c r="D99">
        <v>44923</v>
      </c>
      <c r="E99">
        <v>38727</v>
      </c>
      <c r="F99" s="1">
        <f t="shared" si="2"/>
        <v>0.86207510629299022</v>
      </c>
      <c r="G99">
        <v>6196</v>
      </c>
      <c r="H99" s="1">
        <f t="shared" si="3"/>
        <v>0.13792489370700978</v>
      </c>
    </row>
    <row r="100" spans="1:8" x14ac:dyDescent="0.25">
      <c r="A100" t="s">
        <v>202</v>
      </c>
      <c r="B100">
        <v>11758</v>
      </c>
      <c r="C100" t="s">
        <v>203</v>
      </c>
      <c r="D100">
        <v>55900</v>
      </c>
      <c r="E100">
        <v>51107</v>
      </c>
      <c r="F100" s="1">
        <f t="shared" si="2"/>
        <v>0.91425760286225399</v>
      </c>
      <c r="G100">
        <v>4793</v>
      </c>
      <c r="H100" s="1">
        <f t="shared" si="3"/>
        <v>8.5742397137745979E-2</v>
      </c>
    </row>
    <row r="101" spans="1:8" x14ac:dyDescent="0.25">
      <c r="A101" t="s">
        <v>204</v>
      </c>
      <c r="B101">
        <v>11762</v>
      </c>
      <c r="C101" t="s">
        <v>205</v>
      </c>
      <c r="D101">
        <v>23053</v>
      </c>
      <c r="E101">
        <v>21668</v>
      </c>
      <c r="F101" s="1">
        <f t="shared" si="2"/>
        <v>0.93992105149004468</v>
      </c>
      <c r="G101">
        <v>1385</v>
      </c>
      <c r="H101" s="1">
        <f t="shared" si="3"/>
        <v>6.0078948509955321E-2</v>
      </c>
    </row>
    <row r="102" spans="1:8" x14ac:dyDescent="0.25">
      <c r="A102" t="s">
        <v>206</v>
      </c>
      <c r="B102">
        <v>11763</v>
      </c>
      <c r="C102" t="s">
        <v>207</v>
      </c>
      <c r="D102">
        <v>29217</v>
      </c>
      <c r="E102">
        <v>23040</v>
      </c>
      <c r="F102" s="1">
        <f t="shared" si="2"/>
        <v>0.78858198993736528</v>
      </c>
      <c r="G102">
        <v>6177</v>
      </c>
      <c r="H102" s="1">
        <f t="shared" si="3"/>
        <v>0.21141801006263478</v>
      </c>
    </row>
    <row r="103" spans="1:8" x14ac:dyDescent="0.25">
      <c r="A103" t="s">
        <v>208</v>
      </c>
      <c r="B103">
        <v>11764</v>
      </c>
      <c r="C103" t="s">
        <v>209</v>
      </c>
      <c r="D103">
        <v>12969</v>
      </c>
      <c r="E103">
        <v>12489</v>
      </c>
      <c r="F103" s="1">
        <f t="shared" si="2"/>
        <v>0.96298866527874161</v>
      </c>
      <c r="G103">
        <v>480</v>
      </c>
      <c r="H103" s="1">
        <f t="shared" si="3"/>
        <v>3.7011334721258386E-2</v>
      </c>
    </row>
    <row r="104" spans="1:8" x14ac:dyDescent="0.25">
      <c r="A104" t="s">
        <v>210</v>
      </c>
      <c r="B104">
        <v>11765</v>
      </c>
      <c r="C104" t="s">
        <v>211</v>
      </c>
      <c r="D104">
        <v>745</v>
      </c>
      <c r="E104">
        <v>702</v>
      </c>
      <c r="F104" s="1">
        <f t="shared" si="2"/>
        <v>0.94228187919463091</v>
      </c>
      <c r="G104">
        <v>43</v>
      </c>
      <c r="H104" s="1">
        <f t="shared" si="3"/>
        <v>5.771812080536913E-2</v>
      </c>
    </row>
    <row r="105" spans="1:8" x14ac:dyDescent="0.25">
      <c r="A105" t="s">
        <v>212</v>
      </c>
      <c r="B105">
        <v>11766</v>
      </c>
      <c r="C105" t="s">
        <v>213</v>
      </c>
      <c r="D105">
        <v>12718</v>
      </c>
      <c r="E105">
        <v>11479</v>
      </c>
      <c r="F105" s="1">
        <f t="shared" si="2"/>
        <v>0.9025790218587828</v>
      </c>
      <c r="G105">
        <v>1239</v>
      </c>
      <c r="H105" s="1">
        <f t="shared" si="3"/>
        <v>9.7420978141217168E-2</v>
      </c>
    </row>
    <row r="106" spans="1:8" x14ac:dyDescent="0.25">
      <c r="A106" t="s">
        <v>214</v>
      </c>
      <c r="B106">
        <v>11767</v>
      </c>
      <c r="C106" t="s">
        <v>215</v>
      </c>
      <c r="D106">
        <v>15259</v>
      </c>
      <c r="E106">
        <v>14501</v>
      </c>
      <c r="F106" s="1">
        <f t="shared" si="2"/>
        <v>0.95032439871551211</v>
      </c>
      <c r="G106">
        <v>758</v>
      </c>
      <c r="H106" s="1">
        <f t="shared" si="3"/>
        <v>4.9675601284487843E-2</v>
      </c>
    </row>
    <row r="107" spans="1:8" x14ac:dyDescent="0.25">
      <c r="A107" t="s">
        <v>216</v>
      </c>
      <c r="B107">
        <v>11768</v>
      </c>
      <c r="C107" t="s">
        <v>217</v>
      </c>
      <c r="D107">
        <v>21687</v>
      </c>
      <c r="E107">
        <v>21048</v>
      </c>
      <c r="F107" s="1">
        <f t="shared" si="2"/>
        <v>0.97053534375432282</v>
      </c>
      <c r="G107">
        <v>639</v>
      </c>
      <c r="H107" s="1">
        <f t="shared" si="3"/>
        <v>2.9464656245677134E-2</v>
      </c>
    </row>
    <row r="108" spans="1:8" x14ac:dyDescent="0.25">
      <c r="A108" t="s">
        <v>218</v>
      </c>
      <c r="B108">
        <v>11769</v>
      </c>
      <c r="C108" t="s">
        <v>219</v>
      </c>
      <c r="D108">
        <v>8716</v>
      </c>
      <c r="E108">
        <v>8143</v>
      </c>
      <c r="F108" s="1">
        <f t="shared" si="2"/>
        <v>0.9342588343276732</v>
      </c>
      <c r="G108">
        <v>573</v>
      </c>
      <c r="H108" s="1">
        <f t="shared" si="3"/>
        <v>6.5741165672326754E-2</v>
      </c>
    </row>
    <row r="109" spans="1:8" x14ac:dyDescent="0.25">
      <c r="A109" t="s">
        <v>220</v>
      </c>
      <c r="B109">
        <v>11770</v>
      </c>
      <c r="C109" t="s">
        <v>221</v>
      </c>
      <c r="D109">
        <v>102</v>
      </c>
      <c r="E109">
        <v>102</v>
      </c>
      <c r="F109" s="1">
        <f t="shared" si="2"/>
        <v>1</v>
      </c>
      <c r="G109">
        <v>0</v>
      </c>
      <c r="H109" s="1">
        <f t="shared" si="3"/>
        <v>0</v>
      </c>
    </row>
    <row r="110" spans="1:8" x14ac:dyDescent="0.25">
      <c r="A110" t="s">
        <v>222</v>
      </c>
      <c r="B110">
        <v>11771</v>
      </c>
      <c r="C110" t="s">
        <v>223</v>
      </c>
      <c r="D110">
        <v>9344</v>
      </c>
      <c r="E110">
        <v>8447</v>
      </c>
      <c r="F110" s="1">
        <f t="shared" si="2"/>
        <v>0.90400256849315064</v>
      </c>
      <c r="G110">
        <v>897</v>
      </c>
      <c r="H110" s="1">
        <f t="shared" si="3"/>
        <v>9.5997431506849321E-2</v>
      </c>
    </row>
    <row r="111" spans="1:8" x14ac:dyDescent="0.25">
      <c r="A111" t="s">
        <v>224</v>
      </c>
      <c r="B111">
        <v>11772</v>
      </c>
      <c r="C111" t="s">
        <v>225</v>
      </c>
      <c r="D111">
        <v>45262</v>
      </c>
      <c r="E111">
        <v>34667</v>
      </c>
      <c r="F111" s="1">
        <f t="shared" si="2"/>
        <v>0.76591843047147723</v>
      </c>
      <c r="G111">
        <v>10595</v>
      </c>
      <c r="H111" s="1">
        <f t="shared" si="3"/>
        <v>0.23408156952852283</v>
      </c>
    </row>
    <row r="112" spans="1:8" x14ac:dyDescent="0.25">
      <c r="A112" t="s">
        <v>226</v>
      </c>
      <c r="B112">
        <v>11776</v>
      </c>
      <c r="C112" t="s">
        <v>227</v>
      </c>
      <c r="D112">
        <v>25675</v>
      </c>
      <c r="E112">
        <v>21533</v>
      </c>
      <c r="F112" s="1">
        <f t="shared" si="2"/>
        <v>0.83867575462512167</v>
      </c>
      <c r="G112">
        <v>4142</v>
      </c>
      <c r="H112" s="1">
        <f t="shared" si="3"/>
        <v>0.1613242453748783</v>
      </c>
    </row>
    <row r="113" spans="1:8" x14ac:dyDescent="0.25">
      <c r="A113" t="s">
        <v>228</v>
      </c>
      <c r="B113">
        <v>11777</v>
      </c>
      <c r="C113" t="s">
        <v>229</v>
      </c>
      <c r="D113">
        <v>9448</v>
      </c>
      <c r="E113">
        <v>8811</v>
      </c>
      <c r="F113" s="1">
        <f t="shared" si="2"/>
        <v>0.93257832345469938</v>
      </c>
      <c r="G113">
        <v>637</v>
      </c>
      <c r="H113" s="1">
        <f t="shared" si="3"/>
        <v>6.7421676545300596E-2</v>
      </c>
    </row>
    <row r="114" spans="1:8" x14ac:dyDescent="0.25">
      <c r="A114" t="s">
        <v>230</v>
      </c>
      <c r="B114">
        <v>11778</v>
      </c>
      <c r="C114" t="s">
        <v>231</v>
      </c>
      <c r="D114">
        <v>12747</v>
      </c>
      <c r="E114">
        <v>11613</v>
      </c>
      <c r="F114" s="1">
        <f t="shared" si="2"/>
        <v>0.91103789126853374</v>
      </c>
      <c r="G114">
        <v>1134</v>
      </c>
      <c r="H114" s="1">
        <f t="shared" si="3"/>
        <v>8.8962108731466233E-2</v>
      </c>
    </row>
    <row r="115" spans="1:8" x14ac:dyDescent="0.25">
      <c r="A115" t="s">
        <v>232</v>
      </c>
      <c r="B115">
        <v>11779</v>
      </c>
      <c r="C115" t="s">
        <v>233</v>
      </c>
      <c r="D115">
        <v>38733</v>
      </c>
      <c r="E115">
        <v>34678</v>
      </c>
      <c r="F115" s="1">
        <f t="shared" si="2"/>
        <v>0.89530890971522992</v>
      </c>
      <c r="G115">
        <v>4055</v>
      </c>
      <c r="H115" s="1">
        <f t="shared" si="3"/>
        <v>0.1046910902847701</v>
      </c>
    </row>
    <row r="116" spans="1:8" x14ac:dyDescent="0.25">
      <c r="A116" t="s">
        <v>234</v>
      </c>
      <c r="B116">
        <v>11780</v>
      </c>
      <c r="C116" t="s">
        <v>235</v>
      </c>
      <c r="D116">
        <v>15099</v>
      </c>
      <c r="E116">
        <v>14610</v>
      </c>
      <c r="F116" s="1">
        <f t="shared" si="2"/>
        <v>0.9676137492549175</v>
      </c>
      <c r="G116">
        <v>489</v>
      </c>
      <c r="H116" s="1">
        <f t="shared" si="3"/>
        <v>3.2386250745082452E-2</v>
      </c>
    </row>
    <row r="117" spans="1:8" x14ac:dyDescent="0.25">
      <c r="A117" t="s">
        <v>236</v>
      </c>
      <c r="B117">
        <v>11782</v>
      </c>
      <c r="C117" t="s">
        <v>237</v>
      </c>
      <c r="D117">
        <v>15045</v>
      </c>
      <c r="E117">
        <v>14244</v>
      </c>
      <c r="F117" s="1">
        <f t="shared" si="2"/>
        <v>0.9467597208374875</v>
      </c>
      <c r="G117">
        <v>801</v>
      </c>
      <c r="H117" s="1">
        <f t="shared" si="3"/>
        <v>5.3240279162512463E-2</v>
      </c>
    </row>
    <row r="118" spans="1:8" x14ac:dyDescent="0.25">
      <c r="A118" t="s">
        <v>238</v>
      </c>
      <c r="B118">
        <v>11783</v>
      </c>
      <c r="C118" t="s">
        <v>239</v>
      </c>
      <c r="D118">
        <v>21170</v>
      </c>
      <c r="E118">
        <v>20246</v>
      </c>
      <c r="F118" s="1">
        <f t="shared" si="2"/>
        <v>0.95635333018422297</v>
      </c>
      <c r="G118">
        <v>924</v>
      </c>
      <c r="H118" s="1">
        <f t="shared" si="3"/>
        <v>4.3646669815777042E-2</v>
      </c>
    </row>
    <row r="119" spans="1:8" x14ac:dyDescent="0.25">
      <c r="A119" t="s">
        <v>240</v>
      </c>
      <c r="B119">
        <v>11784</v>
      </c>
      <c r="C119" t="s">
        <v>241</v>
      </c>
      <c r="D119">
        <v>26312</v>
      </c>
      <c r="E119">
        <v>22088</v>
      </c>
      <c r="F119" s="1">
        <f t="shared" si="2"/>
        <v>0.83946488294314381</v>
      </c>
      <c r="G119">
        <v>4224</v>
      </c>
      <c r="H119" s="1">
        <f t="shared" si="3"/>
        <v>0.16053511705685619</v>
      </c>
    </row>
    <row r="120" spans="1:8" x14ac:dyDescent="0.25">
      <c r="A120" t="s">
        <v>242</v>
      </c>
      <c r="B120">
        <v>11786</v>
      </c>
      <c r="C120" t="s">
        <v>243</v>
      </c>
      <c r="D120">
        <v>6550</v>
      </c>
      <c r="E120">
        <v>5895</v>
      </c>
      <c r="F120" s="1">
        <f t="shared" si="2"/>
        <v>0.9</v>
      </c>
      <c r="G120">
        <v>655</v>
      </c>
      <c r="H120" s="1">
        <f t="shared" si="3"/>
        <v>0.1</v>
      </c>
    </row>
    <row r="121" spans="1:8" x14ac:dyDescent="0.25">
      <c r="A121" t="s">
        <v>244</v>
      </c>
      <c r="B121">
        <v>11787</v>
      </c>
      <c r="C121" t="s">
        <v>245</v>
      </c>
      <c r="D121">
        <v>36357</v>
      </c>
      <c r="E121">
        <v>34719</v>
      </c>
      <c r="F121" s="1">
        <f t="shared" si="2"/>
        <v>0.95494677778694614</v>
      </c>
      <c r="G121">
        <v>1638</v>
      </c>
      <c r="H121" s="1">
        <f t="shared" si="3"/>
        <v>4.5053222213053884E-2</v>
      </c>
    </row>
    <row r="122" spans="1:8" x14ac:dyDescent="0.25">
      <c r="A122" t="s">
        <v>246</v>
      </c>
      <c r="B122">
        <v>11788</v>
      </c>
      <c r="C122" t="s">
        <v>247</v>
      </c>
      <c r="D122">
        <v>16167</v>
      </c>
      <c r="E122">
        <v>14837</v>
      </c>
      <c r="F122" s="1">
        <f t="shared" si="2"/>
        <v>0.91773365497618609</v>
      </c>
      <c r="G122">
        <v>1330</v>
      </c>
      <c r="H122" s="1">
        <f t="shared" si="3"/>
        <v>8.2266345023813942E-2</v>
      </c>
    </row>
    <row r="123" spans="1:8" x14ac:dyDescent="0.25">
      <c r="A123" t="s">
        <v>248</v>
      </c>
      <c r="B123">
        <v>11789</v>
      </c>
      <c r="C123" t="s">
        <v>249</v>
      </c>
      <c r="D123">
        <v>7659</v>
      </c>
      <c r="E123">
        <v>6826</v>
      </c>
      <c r="F123" s="1">
        <f t="shared" si="2"/>
        <v>0.8912390651521086</v>
      </c>
      <c r="G123">
        <v>833</v>
      </c>
      <c r="H123" s="1">
        <f t="shared" si="3"/>
        <v>0.10876093484789137</v>
      </c>
    </row>
    <row r="124" spans="1:8" x14ac:dyDescent="0.25">
      <c r="A124" t="s">
        <v>250</v>
      </c>
      <c r="B124">
        <v>11790</v>
      </c>
      <c r="C124" t="s">
        <v>251</v>
      </c>
      <c r="D124">
        <v>18627</v>
      </c>
      <c r="E124">
        <v>17463</v>
      </c>
      <c r="F124" s="1">
        <f t="shared" si="2"/>
        <v>0.93751006603317766</v>
      </c>
      <c r="G124">
        <v>1164</v>
      </c>
      <c r="H124" s="1">
        <f t="shared" si="3"/>
        <v>6.2489933966822356E-2</v>
      </c>
    </row>
    <row r="125" spans="1:8" x14ac:dyDescent="0.25">
      <c r="A125" t="s">
        <v>252</v>
      </c>
      <c r="B125">
        <v>11791</v>
      </c>
      <c r="C125" t="s">
        <v>253</v>
      </c>
      <c r="D125">
        <v>25213</v>
      </c>
      <c r="E125">
        <v>23953</v>
      </c>
      <c r="F125" s="1">
        <f t="shared" si="2"/>
        <v>0.95002578035140606</v>
      </c>
      <c r="G125">
        <v>1260</v>
      </c>
      <c r="H125" s="1">
        <f t="shared" si="3"/>
        <v>4.9974219648593977E-2</v>
      </c>
    </row>
    <row r="126" spans="1:8" x14ac:dyDescent="0.25">
      <c r="A126" t="s">
        <v>254</v>
      </c>
      <c r="B126">
        <v>11792</v>
      </c>
      <c r="C126" t="s">
        <v>255</v>
      </c>
      <c r="D126">
        <v>8941</v>
      </c>
      <c r="E126">
        <v>8345</v>
      </c>
      <c r="F126" s="1">
        <f t="shared" si="2"/>
        <v>0.93334078962084777</v>
      </c>
      <c r="G126">
        <v>596</v>
      </c>
      <c r="H126" s="1">
        <f t="shared" si="3"/>
        <v>6.665921037915222E-2</v>
      </c>
    </row>
    <row r="127" spans="1:8" x14ac:dyDescent="0.25">
      <c r="A127" t="s">
        <v>256</v>
      </c>
      <c r="B127">
        <v>11793</v>
      </c>
      <c r="C127" t="s">
        <v>257</v>
      </c>
      <c r="D127">
        <v>32710</v>
      </c>
      <c r="E127">
        <v>30590</v>
      </c>
      <c r="F127" s="1">
        <f t="shared" si="2"/>
        <v>0.93518801589727907</v>
      </c>
      <c r="G127">
        <v>2120</v>
      </c>
      <c r="H127" s="1">
        <f t="shared" si="3"/>
        <v>6.4811984102720877E-2</v>
      </c>
    </row>
    <row r="128" spans="1:8" x14ac:dyDescent="0.25">
      <c r="A128" t="s">
        <v>258</v>
      </c>
      <c r="B128">
        <v>11794</v>
      </c>
      <c r="C128" t="s">
        <v>259</v>
      </c>
      <c r="D128">
        <v>3317</v>
      </c>
      <c r="E128">
        <v>2915</v>
      </c>
      <c r="F128" s="1">
        <f t="shared" si="2"/>
        <v>0.87880615013566477</v>
      </c>
      <c r="G128">
        <v>402</v>
      </c>
      <c r="H128" s="1">
        <f t="shared" si="3"/>
        <v>0.12119384986433525</v>
      </c>
    </row>
    <row r="129" spans="1:8" x14ac:dyDescent="0.25">
      <c r="A129" t="s">
        <v>260</v>
      </c>
      <c r="B129">
        <v>11795</v>
      </c>
      <c r="C129" t="s">
        <v>261</v>
      </c>
      <c r="D129">
        <v>25536</v>
      </c>
      <c r="E129">
        <v>23841</v>
      </c>
      <c r="F129" s="1">
        <f t="shared" si="2"/>
        <v>0.9336231203007519</v>
      </c>
      <c r="G129">
        <v>1695</v>
      </c>
      <c r="H129" s="1">
        <f t="shared" si="3"/>
        <v>6.6376879699248117E-2</v>
      </c>
    </row>
    <row r="130" spans="1:8" x14ac:dyDescent="0.25">
      <c r="A130" t="s">
        <v>262</v>
      </c>
      <c r="B130">
        <v>11796</v>
      </c>
      <c r="C130" t="s">
        <v>263</v>
      </c>
      <c r="D130">
        <v>4012</v>
      </c>
      <c r="E130">
        <v>3803</v>
      </c>
      <c r="F130" s="1">
        <f t="shared" si="2"/>
        <v>0.94790628115653042</v>
      </c>
      <c r="G130">
        <v>209</v>
      </c>
      <c r="H130" s="1">
        <f t="shared" si="3"/>
        <v>5.209371884346959E-2</v>
      </c>
    </row>
    <row r="131" spans="1:8" x14ac:dyDescent="0.25">
      <c r="A131" t="s">
        <v>264</v>
      </c>
      <c r="B131">
        <v>11797</v>
      </c>
      <c r="C131" t="s">
        <v>265</v>
      </c>
      <c r="D131">
        <v>8645</v>
      </c>
      <c r="E131">
        <v>8490</v>
      </c>
      <c r="F131" s="1">
        <f t="shared" si="2"/>
        <v>0.98207056101792944</v>
      </c>
      <c r="G131">
        <v>155</v>
      </c>
      <c r="H131" s="1">
        <f t="shared" si="3"/>
        <v>1.7929438982070563E-2</v>
      </c>
    </row>
    <row r="132" spans="1:8" x14ac:dyDescent="0.25">
      <c r="A132" t="s">
        <v>266</v>
      </c>
      <c r="B132">
        <v>11798</v>
      </c>
      <c r="C132" t="s">
        <v>267</v>
      </c>
      <c r="D132">
        <v>15362</v>
      </c>
      <c r="E132">
        <v>11945</v>
      </c>
      <c r="F132" s="1">
        <f t="shared" ref="F132:F179" si="4">E132/D132</f>
        <v>0.77756802499674527</v>
      </c>
      <c r="G132">
        <v>3417</v>
      </c>
      <c r="H132" s="1">
        <f t="shared" ref="H132:H179" si="5">G132/D132</f>
        <v>0.22243197500325479</v>
      </c>
    </row>
    <row r="133" spans="1:8" x14ac:dyDescent="0.25">
      <c r="A133" t="s">
        <v>268</v>
      </c>
      <c r="B133">
        <v>11801</v>
      </c>
      <c r="C133" t="s">
        <v>269</v>
      </c>
      <c r="D133">
        <v>39805</v>
      </c>
      <c r="E133">
        <v>34526</v>
      </c>
      <c r="F133" s="1">
        <f t="shared" si="4"/>
        <v>0.86737847004145208</v>
      </c>
      <c r="G133">
        <v>5279</v>
      </c>
      <c r="H133" s="1">
        <f t="shared" si="5"/>
        <v>0.13262152995854792</v>
      </c>
    </row>
    <row r="134" spans="1:8" x14ac:dyDescent="0.25">
      <c r="A134" t="s">
        <v>270</v>
      </c>
      <c r="B134">
        <v>11803</v>
      </c>
      <c r="C134" t="s">
        <v>271</v>
      </c>
      <c r="D134">
        <v>28445</v>
      </c>
      <c r="E134">
        <v>27106</v>
      </c>
      <c r="F134" s="1">
        <f t="shared" si="4"/>
        <v>0.95292670065037788</v>
      </c>
      <c r="G134">
        <v>1339</v>
      </c>
      <c r="H134" s="1">
        <f t="shared" si="5"/>
        <v>4.707329934962208E-2</v>
      </c>
    </row>
    <row r="135" spans="1:8" x14ac:dyDescent="0.25">
      <c r="A135" t="s">
        <v>272</v>
      </c>
      <c r="B135">
        <v>11804</v>
      </c>
      <c r="C135" t="s">
        <v>273</v>
      </c>
      <c r="D135">
        <v>5000</v>
      </c>
      <c r="E135">
        <v>4927</v>
      </c>
      <c r="F135" s="1">
        <f t="shared" si="4"/>
        <v>0.98540000000000005</v>
      </c>
      <c r="G135">
        <v>73</v>
      </c>
      <c r="H135" s="1">
        <f t="shared" si="5"/>
        <v>1.46E-2</v>
      </c>
    </row>
    <row r="136" spans="1:8" x14ac:dyDescent="0.25">
      <c r="A136" t="s">
        <v>274</v>
      </c>
      <c r="B136">
        <v>11901</v>
      </c>
      <c r="C136" t="s">
        <v>275</v>
      </c>
      <c r="D136">
        <v>30631</v>
      </c>
      <c r="E136">
        <v>22741</v>
      </c>
      <c r="F136" s="1">
        <f t="shared" si="4"/>
        <v>0.74241781202050205</v>
      </c>
      <c r="G136">
        <v>7890</v>
      </c>
      <c r="H136" s="1">
        <f t="shared" si="5"/>
        <v>0.25758218797949789</v>
      </c>
    </row>
    <row r="137" spans="1:8" x14ac:dyDescent="0.25">
      <c r="A137" t="s">
        <v>276</v>
      </c>
      <c r="B137">
        <v>11930</v>
      </c>
      <c r="C137" t="s">
        <v>277</v>
      </c>
      <c r="D137">
        <v>1565</v>
      </c>
      <c r="E137">
        <v>1499</v>
      </c>
      <c r="F137" s="1">
        <f t="shared" si="4"/>
        <v>0.95782747603833862</v>
      </c>
      <c r="G137">
        <v>66</v>
      </c>
      <c r="H137" s="1">
        <f t="shared" si="5"/>
        <v>4.2172523961661344E-2</v>
      </c>
    </row>
    <row r="138" spans="1:8" x14ac:dyDescent="0.25">
      <c r="A138" t="s">
        <v>278</v>
      </c>
      <c r="B138">
        <v>11931</v>
      </c>
      <c r="C138" t="s">
        <v>279</v>
      </c>
      <c r="D138">
        <v>36</v>
      </c>
      <c r="E138">
        <v>36</v>
      </c>
      <c r="F138" s="1">
        <f t="shared" si="4"/>
        <v>1</v>
      </c>
      <c r="G138">
        <v>0</v>
      </c>
      <c r="H138" s="1">
        <f t="shared" si="5"/>
        <v>0</v>
      </c>
    </row>
    <row r="139" spans="1:8" x14ac:dyDescent="0.25">
      <c r="A139" t="s">
        <v>280</v>
      </c>
      <c r="B139">
        <v>11932</v>
      </c>
      <c r="C139" t="s">
        <v>281</v>
      </c>
      <c r="D139">
        <v>1008</v>
      </c>
      <c r="E139">
        <v>793</v>
      </c>
      <c r="F139" s="1">
        <f t="shared" si="4"/>
        <v>0.78670634920634919</v>
      </c>
      <c r="G139">
        <v>215</v>
      </c>
      <c r="H139" s="1">
        <f t="shared" si="5"/>
        <v>0.21329365079365079</v>
      </c>
    </row>
    <row r="140" spans="1:8" x14ac:dyDescent="0.25">
      <c r="A140" t="s">
        <v>282</v>
      </c>
      <c r="B140">
        <v>11933</v>
      </c>
      <c r="C140" t="s">
        <v>283</v>
      </c>
      <c r="D140">
        <v>6358</v>
      </c>
      <c r="E140">
        <v>5977</v>
      </c>
      <c r="F140" s="1">
        <f t="shared" si="4"/>
        <v>0.94007549543881719</v>
      </c>
      <c r="G140">
        <v>381</v>
      </c>
      <c r="H140" s="1">
        <f t="shared" si="5"/>
        <v>5.9924504561182763E-2</v>
      </c>
    </row>
    <row r="141" spans="1:8" x14ac:dyDescent="0.25">
      <c r="A141" t="s">
        <v>284</v>
      </c>
      <c r="B141">
        <v>11934</v>
      </c>
      <c r="C141" t="s">
        <v>285</v>
      </c>
      <c r="D141">
        <v>7929</v>
      </c>
      <c r="E141">
        <v>7241</v>
      </c>
      <c r="F141" s="1">
        <f t="shared" si="4"/>
        <v>0.91322991550006305</v>
      </c>
      <c r="G141">
        <v>688</v>
      </c>
      <c r="H141" s="1">
        <f t="shared" si="5"/>
        <v>8.6770084499936936E-2</v>
      </c>
    </row>
    <row r="142" spans="1:8" x14ac:dyDescent="0.25">
      <c r="A142" t="s">
        <v>286</v>
      </c>
      <c r="B142">
        <v>11935</v>
      </c>
      <c r="C142" t="s">
        <v>287</v>
      </c>
      <c r="D142">
        <v>3263</v>
      </c>
      <c r="E142">
        <v>3211</v>
      </c>
      <c r="F142" s="1">
        <f t="shared" si="4"/>
        <v>0.98406374501992033</v>
      </c>
      <c r="G142">
        <v>52</v>
      </c>
      <c r="H142" s="1">
        <f t="shared" si="5"/>
        <v>1.5936254980079681E-2</v>
      </c>
    </row>
    <row r="143" spans="1:8" x14ac:dyDescent="0.25">
      <c r="A143" t="s">
        <v>288</v>
      </c>
      <c r="B143">
        <v>11937</v>
      </c>
      <c r="C143" t="s">
        <v>289</v>
      </c>
      <c r="D143">
        <v>15446</v>
      </c>
      <c r="E143">
        <v>11766</v>
      </c>
      <c r="F143" s="1">
        <f t="shared" si="4"/>
        <v>0.76175061504596664</v>
      </c>
      <c r="G143">
        <v>3680</v>
      </c>
      <c r="H143" s="1">
        <f t="shared" si="5"/>
        <v>0.23824938495403342</v>
      </c>
    </row>
    <row r="144" spans="1:8" x14ac:dyDescent="0.25">
      <c r="A144" t="s">
        <v>290</v>
      </c>
      <c r="B144">
        <v>11939</v>
      </c>
      <c r="C144" t="s">
        <v>291</v>
      </c>
      <c r="D144">
        <v>932</v>
      </c>
      <c r="E144">
        <v>867</v>
      </c>
      <c r="F144" s="1">
        <f t="shared" si="4"/>
        <v>0.93025751072961371</v>
      </c>
      <c r="G144">
        <v>65</v>
      </c>
      <c r="H144" s="1">
        <f t="shared" si="5"/>
        <v>6.974248927038626E-2</v>
      </c>
    </row>
    <row r="145" spans="1:8" x14ac:dyDescent="0.25">
      <c r="A145" t="s">
        <v>292</v>
      </c>
      <c r="B145">
        <v>11940</v>
      </c>
      <c r="C145" t="s">
        <v>293</v>
      </c>
      <c r="D145">
        <v>4982</v>
      </c>
      <c r="E145">
        <v>4672</v>
      </c>
      <c r="F145" s="1">
        <f t="shared" si="4"/>
        <v>0.9377759935768768</v>
      </c>
      <c r="G145">
        <v>310</v>
      </c>
      <c r="H145" s="1">
        <f t="shared" si="5"/>
        <v>6.2224006423123243E-2</v>
      </c>
    </row>
    <row r="146" spans="1:8" x14ac:dyDescent="0.25">
      <c r="A146" t="s">
        <v>294</v>
      </c>
      <c r="B146">
        <v>11941</v>
      </c>
      <c r="C146" t="s">
        <v>295</v>
      </c>
      <c r="D146">
        <v>1929</v>
      </c>
      <c r="E146">
        <v>1651</v>
      </c>
      <c r="F146" s="1">
        <f t="shared" si="4"/>
        <v>0.85588387765681695</v>
      </c>
      <c r="G146">
        <v>278</v>
      </c>
      <c r="H146" s="1">
        <f t="shared" si="5"/>
        <v>0.144116122343183</v>
      </c>
    </row>
    <row r="147" spans="1:8" x14ac:dyDescent="0.25">
      <c r="A147" t="s">
        <v>296</v>
      </c>
      <c r="B147">
        <v>11942</v>
      </c>
      <c r="C147" t="s">
        <v>297</v>
      </c>
      <c r="D147">
        <v>4092</v>
      </c>
      <c r="E147">
        <v>3907</v>
      </c>
      <c r="F147" s="1">
        <f t="shared" si="4"/>
        <v>0.95478983382209193</v>
      </c>
      <c r="G147">
        <v>185</v>
      </c>
      <c r="H147" s="1">
        <f t="shared" si="5"/>
        <v>4.5210166177908115E-2</v>
      </c>
    </row>
    <row r="148" spans="1:8" x14ac:dyDescent="0.25">
      <c r="A148" t="s">
        <v>298</v>
      </c>
      <c r="B148">
        <v>11944</v>
      </c>
      <c r="C148" t="s">
        <v>299</v>
      </c>
      <c r="D148">
        <v>4338</v>
      </c>
      <c r="E148">
        <v>3486</v>
      </c>
      <c r="F148" s="1">
        <f t="shared" si="4"/>
        <v>0.80359612724757956</v>
      </c>
      <c r="G148">
        <v>852</v>
      </c>
      <c r="H148" s="1">
        <f t="shared" si="5"/>
        <v>0.19640387275242047</v>
      </c>
    </row>
    <row r="149" spans="1:8" x14ac:dyDescent="0.25">
      <c r="A149" t="s">
        <v>300</v>
      </c>
      <c r="B149">
        <v>11946</v>
      </c>
      <c r="C149" t="s">
        <v>301</v>
      </c>
      <c r="D149">
        <v>13312</v>
      </c>
      <c r="E149">
        <v>9499</v>
      </c>
      <c r="F149" s="1">
        <f t="shared" si="4"/>
        <v>0.71356670673076927</v>
      </c>
      <c r="G149">
        <v>3813</v>
      </c>
      <c r="H149" s="1">
        <f t="shared" si="5"/>
        <v>0.28643329326923078</v>
      </c>
    </row>
    <row r="150" spans="1:8" x14ac:dyDescent="0.25">
      <c r="A150" t="s">
        <v>302</v>
      </c>
      <c r="B150">
        <v>11947</v>
      </c>
      <c r="C150" t="s">
        <v>303</v>
      </c>
      <c r="D150">
        <v>138</v>
      </c>
      <c r="E150">
        <v>138</v>
      </c>
      <c r="F150" s="1">
        <f t="shared" si="4"/>
        <v>1</v>
      </c>
      <c r="G150">
        <v>0</v>
      </c>
      <c r="H150" s="1">
        <f t="shared" si="5"/>
        <v>0</v>
      </c>
    </row>
    <row r="151" spans="1:8" x14ac:dyDescent="0.25">
      <c r="A151" t="s">
        <v>304</v>
      </c>
      <c r="B151">
        <v>11948</v>
      </c>
      <c r="C151" t="s">
        <v>305</v>
      </c>
      <c r="D151">
        <v>1315</v>
      </c>
      <c r="E151">
        <v>1285</v>
      </c>
      <c r="F151" s="1">
        <f t="shared" si="4"/>
        <v>0.97718631178707227</v>
      </c>
      <c r="G151">
        <v>30</v>
      </c>
      <c r="H151" s="1">
        <f t="shared" si="5"/>
        <v>2.2813688212927757E-2</v>
      </c>
    </row>
    <row r="152" spans="1:8" x14ac:dyDescent="0.25">
      <c r="A152" t="s">
        <v>306</v>
      </c>
      <c r="B152">
        <v>11949</v>
      </c>
      <c r="C152" t="s">
        <v>307</v>
      </c>
      <c r="D152">
        <v>14340</v>
      </c>
      <c r="E152">
        <v>13702</v>
      </c>
      <c r="F152" s="1">
        <f t="shared" si="4"/>
        <v>0.95550906555090653</v>
      </c>
      <c r="G152">
        <v>638</v>
      </c>
      <c r="H152" s="1">
        <f t="shared" si="5"/>
        <v>4.4490934449093446E-2</v>
      </c>
    </row>
    <row r="153" spans="1:8" x14ac:dyDescent="0.25">
      <c r="A153" t="s">
        <v>308</v>
      </c>
      <c r="B153">
        <v>11950</v>
      </c>
      <c r="C153" t="s">
        <v>309</v>
      </c>
      <c r="D153">
        <v>16969</v>
      </c>
      <c r="E153">
        <v>13489</v>
      </c>
      <c r="F153" s="1">
        <f t="shared" si="4"/>
        <v>0.79492014850609938</v>
      </c>
      <c r="G153">
        <v>3480</v>
      </c>
      <c r="H153" s="1">
        <f t="shared" si="5"/>
        <v>0.20507985149390065</v>
      </c>
    </row>
    <row r="154" spans="1:8" x14ac:dyDescent="0.25">
      <c r="A154" t="s">
        <v>310</v>
      </c>
      <c r="B154">
        <v>11951</v>
      </c>
      <c r="C154" t="s">
        <v>311</v>
      </c>
      <c r="D154">
        <v>13401</v>
      </c>
      <c r="E154">
        <v>11137</v>
      </c>
      <c r="F154" s="1">
        <f t="shared" si="4"/>
        <v>0.83105738377733007</v>
      </c>
      <c r="G154">
        <v>2264</v>
      </c>
      <c r="H154" s="1">
        <f t="shared" si="5"/>
        <v>0.16894261622266996</v>
      </c>
    </row>
    <row r="155" spans="1:8" x14ac:dyDescent="0.25">
      <c r="A155" t="s">
        <v>312</v>
      </c>
      <c r="B155">
        <v>11952</v>
      </c>
      <c r="C155" t="s">
        <v>313</v>
      </c>
      <c r="D155">
        <v>4518</v>
      </c>
      <c r="E155">
        <v>4381</v>
      </c>
      <c r="F155" s="1">
        <f t="shared" si="4"/>
        <v>0.96967684816290389</v>
      </c>
      <c r="G155">
        <v>137</v>
      </c>
      <c r="H155" s="1">
        <f t="shared" si="5"/>
        <v>3.0323151837096059E-2</v>
      </c>
    </row>
    <row r="156" spans="1:8" x14ac:dyDescent="0.25">
      <c r="A156" t="s">
        <v>314</v>
      </c>
      <c r="B156">
        <v>11953</v>
      </c>
      <c r="C156" t="s">
        <v>315</v>
      </c>
      <c r="D156">
        <v>12688</v>
      </c>
      <c r="E156">
        <v>11497</v>
      </c>
      <c r="F156" s="1">
        <f t="shared" si="4"/>
        <v>0.9061317780580076</v>
      </c>
      <c r="G156">
        <v>1191</v>
      </c>
      <c r="H156" s="1">
        <f t="shared" si="5"/>
        <v>9.386822194199243E-2</v>
      </c>
    </row>
    <row r="157" spans="1:8" x14ac:dyDescent="0.25">
      <c r="A157" t="s">
        <v>316</v>
      </c>
      <c r="B157">
        <v>11954</v>
      </c>
      <c r="C157" t="s">
        <v>317</v>
      </c>
      <c r="D157">
        <v>3471</v>
      </c>
      <c r="E157">
        <v>3266</v>
      </c>
      <c r="F157" s="1">
        <f t="shared" si="4"/>
        <v>0.94093921060213193</v>
      </c>
      <c r="G157">
        <v>205</v>
      </c>
      <c r="H157" s="1">
        <f t="shared" si="5"/>
        <v>5.9060789397868046E-2</v>
      </c>
    </row>
    <row r="158" spans="1:8" x14ac:dyDescent="0.25">
      <c r="A158" t="s">
        <v>318</v>
      </c>
      <c r="B158">
        <v>11955</v>
      </c>
      <c r="C158" t="s">
        <v>319</v>
      </c>
      <c r="D158">
        <v>2780</v>
      </c>
      <c r="E158">
        <v>2682</v>
      </c>
      <c r="F158" s="1">
        <f t="shared" si="4"/>
        <v>0.96474820143884887</v>
      </c>
      <c r="G158">
        <v>98</v>
      </c>
      <c r="H158" s="1">
        <f t="shared" si="5"/>
        <v>3.5251798561151078E-2</v>
      </c>
    </row>
    <row r="159" spans="1:8" x14ac:dyDescent="0.25">
      <c r="A159" t="s">
        <v>320</v>
      </c>
      <c r="B159">
        <v>11956</v>
      </c>
      <c r="C159" t="s">
        <v>321</v>
      </c>
      <c r="D159">
        <v>298</v>
      </c>
      <c r="E159">
        <v>272</v>
      </c>
      <c r="F159" s="1">
        <f t="shared" si="4"/>
        <v>0.91275167785234901</v>
      </c>
      <c r="G159">
        <v>26</v>
      </c>
      <c r="H159" s="1">
        <f t="shared" si="5"/>
        <v>8.7248322147651006E-2</v>
      </c>
    </row>
    <row r="160" spans="1:8" x14ac:dyDescent="0.25">
      <c r="A160" t="s">
        <v>322</v>
      </c>
      <c r="B160">
        <v>11957</v>
      </c>
      <c r="C160" t="s">
        <v>323</v>
      </c>
      <c r="D160">
        <v>713</v>
      </c>
      <c r="E160">
        <v>698</v>
      </c>
      <c r="F160" s="1">
        <f t="shared" si="4"/>
        <v>0.97896213183730718</v>
      </c>
      <c r="G160">
        <v>15</v>
      </c>
      <c r="H160" s="1">
        <f t="shared" si="5"/>
        <v>2.1037868162692847E-2</v>
      </c>
    </row>
    <row r="161" spans="1:8" x14ac:dyDescent="0.25">
      <c r="A161" t="s">
        <v>324</v>
      </c>
      <c r="B161">
        <v>11958</v>
      </c>
      <c r="C161" t="s">
        <v>325</v>
      </c>
      <c r="D161">
        <v>366</v>
      </c>
      <c r="E161">
        <v>366</v>
      </c>
      <c r="F161" s="1">
        <f t="shared" si="4"/>
        <v>1</v>
      </c>
      <c r="G161">
        <v>0</v>
      </c>
      <c r="H161" s="1">
        <f t="shared" si="5"/>
        <v>0</v>
      </c>
    </row>
    <row r="162" spans="1:8" x14ac:dyDescent="0.25">
      <c r="A162" t="s">
        <v>326</v>
      </c>
      <c r="B162">
        <v>11959</v>
      </c>
      <c r="C162" t="s">
        <v>327</v>
      </c>
      <c r="D162">
        <v>877</v>
      </c>
      <c r="E162">
        <v>863</v>
      </c>
      <c r="F162" s="1">
        <f t="shared" si="4"/>
        <v>0.98403648802736599</v>
      </c>
      <c r="G162">
        <v>14</v>
      </c>
      <c r="H162" s="1">
        <f t="shared" si="5"/>
        <v>1.596351197263398E-2</v>
      </c>
    </row>
    <row r="163" spans="1:8" x14ac:dyDescent="0.25">
      <c r="A163" t="s">
        <v>328</v>
      </c>
      <c r="B163">
        <v>11960</v>
      </c>
      <c r="C163" t="s">
        <v>329</v>
      </c>
      <c r="D163">
        <v>744</v>
      </c>
      <c r="E163">
        <v>701</v>
      </c>
      <c r="F163" s="1">
        <f t="shared" si="4"/>
        <v>0.94220430107526887</v>
      </c>
      <c r="G163">
        <v>43</v>
      </c>
      <c r="H163" s="1">
        <f t="shared" si="5"/>
        <v>5.779569892473118E-2</v>
      </c>
    </row>
    <row r="164" spans="1:8" x14ac:dyDescent="0.25">
      <c r="A164" t="s">
        <v>330</v>
      </c>
      <c r="B164">
        <v>11961</v>
      </c>
      <c r="C164" t="s">
        <v>331</v>
      </c>
      <c r="D164">
        <v>12041</v>
      </c>
      <c r="E164">
        <v>11398</v>
      </c>
      <c r="F164" s="1">
        <f t="shared" si="4"/>
        <v>0.94659911967444565</v>
      </c>
      <c r="G164">
        <v>643</v>
      </c>
      <c r="H164" s="1">
        <f t="shared" si="5"/>
        <v>5.3400880325554359E-2</v>
      </c>
    </row>
    <row r="165" spans="1:8" x14ac:dyDescent="0.25">
      <c r="A165" t="s">
        <v>332</v>
      </c>
      <c r="B165">
        <v>11962</v>
      </c>
      <c r="C165" t="s">
        <v>333</v>
      </c>
      <c r="D165">
        <v>452</v>
      </c>
      <c r="E165">
        <v>452</v>
      </c>
      <c r="F165" s="1">
        <f t="shared" si="4"/>
        <v>1</v>
      </c>
      <c r="G165">
        <v>0</v>
      </c>
      <c r="H165" s="1">
        <f t="shared" si="5"/>
        <v>0</v>
      </c>
    </row>
    <row r="166" spans="1:8" x14ac:dyDescent="0.25">
      <c r="A166" t="s">
        <v>334</v>
      </c>
      <c r="B166">
        <v>11963</v>
      </c>
      <c r="C166" t="s">
        <v>335</v>
      </c>
      <c r="D166">
        <v>6811</v>
      </c>
      <c r="E166">
        <v>5668</v>
      </c>
      <c r="F166" s="1">
        <f t="shared" si="4"/>
        <v>0.8321832330054324</v>
      </c>
      <c r="G166">
        <v>1143</v>
      </c>
      <c r="H166" s="1">
        <f t="shared" si="5"/>
        <v>0.1678167669945676</v>
      </c>
    </row>
    <row r="167" spans="1:8" x14ac:dyDescent="0.25">
      <c r="A167" t="s">
        <v>336</v>
      </c>
      <c r="B167">
        <v>11964</v>
      </c>
      <c r="C167" t="s">
        <v>337</v>
      </c>
      <c r="D167">
        <v>2048</v>
      </c>
      <c r="E167">
        <v>1872</v>
      </c>
      <c r="F167" s="1">
        <f t="shared" si="4"/>
        <v>0.9140625</v>
      </c>
      <c r="G167">
        <v>176</v>
      </c>
      <c r="H167" s="1">
        <f t="shared" si="5"/>
        <v>8.59375E-2</v>
      </c>
    </row>
    <row r="168" spans="1:8" x14ac:dyDescent="0.25">
      <c r="A168" t="s">
        <v>338</v>
      </c>
      <c r="B168">
        <v>11965</v>
      </c>
      <c r="C168" t="s">
        <v>339</v>
      </c>
      <c r="D168">
        <v>621</v>
      </c>
      <c r="E168">
        <v>621</v>
      </c>
      <c r="F168" s="1">
        <f t="shared" si="4"/>
        <v>1</v>
      </c>
      <c r="G168">
        <v>0</v>
      </c>
      <c r="H168" s="1">
        <f t="shared" si="5"/>
        <v>0</v>
      </c>
    </row>
    <row r="169" spans="1:8" x14ac:dyDescent="0.25">
      <c r="A169" t="s">
        <v>340</v>
      </c>
      <c r="B169">
        <v>11967</v>
      </c>
      <c r="C169" t="s">
        <v>341</v>
      </c>
      <c r="D169">
        <v>27115</v>
      </c>
      <c r="E169">
        <v>22063</v>
      </c>
      <c r="F169" s="1">
        <f t="shared" si="4"/>
        <v>0.81368246358104368</v>
      </c>
      <c r="G169">
        <v>5052</v>
      </c>
      <c r="H169" s="1">
        <f t="shared" si="5"/>
        <v>0.18631753641895629</v>
      </c>
    </row>
    <row r="170" spans="1:8" x14ac:dyDescent="0.25">
      <c r="A170" t="s">
        <v>342</v>
      </c>
      <c r="B170">
        <v>11968</v>
      </c>
      <c r="C170" t="s">
        <v>343</v>
      </c>
      <c r="D170">
        <v>10718</v>
      </c>
      <c r="E170">
        <v>9475</v>
      </c>
      <c r="F170" s="1">
        <f t="shared" si="4"/>
        <v>0.88402687068482921</v>
      </c>
      <c r="G170">
        <v>1243</v>
      </c>
      <c r="H170" s="1">
        <f t="shared" si="5"/>
        <v>0.11597312931517074</v>
      </c>
    </row>
    <row r="171" spans="1:8" x14ac:dyDescent="0.25">
      <c r="A171" t="s">
        <v>344</v>
      </c>
      <c r="B171">
        <v>11970</v>
      </c>
      <c r="C171" t="s">
        <v>345</v>
      </c>
      <c r="D171">
        <v>466</v>
      </c>
      <c r="E171">
        <v>466</v>
      </c>
      <c r="F171" s="1">
        <f t="shared" si="4"/>
        <v>1</v>
      </c>
      <c r="G171">
        <v>0</v>
      </c>
      <c r="H171" s="1">
        <f t="shared" si="5"/>
        <v>0</v>
      </c>
    </row>
    <row r="172" spans="1:8" x14ac:dyDescent="0.25">
      <c r="A172" t="s">
        <v>346</v>
      </c>
      <c r="B172">
        <v>11971</v>
      </c>
      <c r="C172" t="s">
        <v>347</v>
      </c>
      <c r="D172">
        <v>6376</v>
      </c>
      <c r="E172">
        <v>6280</v>
      </c>
      <c r="F172" s="1">
        <f t="shared" si="4"/>
        <v>0.98494353826850689</v>
      </c>
      <c r="G172">
        <v>96</v>
      </c>
      <c r="H172" s="1">
        <f t="shared" si="5"/>
        <v>1.5056461731493099E-2</v>
      </c>
    </row>
    <row r="173" spans="1:8" x14ac:dyDescent="0.25">
      <c r="A173" t="s">
        <v>348</v>
      </c>
      <c r="B173">
        <v>11972</v>
      </c>
      <c r="C173" t="s">
        <v>349</v>
      </c>
      <c r="D173">
        <v>1295</v>
      </c>
      <c r="E173">
        <v>1143</v>
      </c>
      <c r="F173" s="1">
        <f t="shared" si="4"/>
        <v>0.88262548262548257</v>
      </c>
      <c r="G173">
        <v>152</v>
      </c>
      <c r="H173" s="1">
        <f t="shared" si="5"/>
        <v>0.11737451737451737</v>
      </c>
    </row>
    <row r="174" spans="1:8" x14ac:dyDescent="0.25">
      <c r="A174" t="s">
        <v>350</v>
      </c>
      <c r="B174">
        <v>11973</v>
      </c>
      <c r="C174" t="s">
        <v>351</v>
      </c>
      <c r="D174">
        <v>40</v>
      </c>
      <c r="E174">
        <v>40</v>
      </c>
      <c r="F174" s="1">
        <f t="shared" si="4"/>
        <v>1</v>
      </c>
      <c r="G174">
        <v>0</v>
      </c>
      <c r="H174" s="1">
        <f t="shared" si="5"/>
        <v>0</v>
      </c>
    </row>
    <row r="175" spans="1:8" x14ac:dyDescent="0.25">
      <c r="A175" t="s">
        <v>352</v>
      </c>
      <c r="B175">
        <v>11975</v>
      </c>
      <c r="C175" t="s">
        <v>353</v>
      </c>
      <c r="D175">
        <v>359</v>
      </c>
      <c r="E175">
        <v>332</v>
      </c>
      <c r="F175" s="1">
        <f t="shared" si="4"/>
        <v>0.92479108635097496</v>
      </c>
      <c r="G175">
        <v>27</v>
      </c>
      <c r="H175" s="1">
        <f t="shared" si="5"/>
        <v>7.5208913649025072E-2</v>
      </c>
    </row>
    <row r="176" spans="1:8" x14ac:dyDescent="0.25">
      <c r="A176" t="s">
        <v>354</v>
      </c>
      <c r="B176">
        <v>11976</v>
      </c>
      <c r="C176" t="s">
        <v>355</v>
      </c>
      <c r="D176">
        <v>2301</v>
      </c>
      <c r="E176">
        <v>2147</v>
      </c>
      <c r="F176" s="1">
        <f t="shared" si="4"/>
        <v>0.93307257714037373</v>
      </c>
      <c r="G176">
        <v>154</v>
      </c>
      <c r="H176" s="1">
        <f t="shared" si="5"/>
        <v>6.6927422859626245E-2</v>
      </c>
    </row>
    <row r="177" spans="1:8" x14ac:dyDescent="0.25">
      <c r="A177" t="s">
        <v>356</v>
      </c>
      <c r="B177">
        <v>11977</v>
      </c>
      <c r="C177" t="s">
        <v>357</v>
      </c>
      <c r="D177">
        <v>2570</v>
      </c>
      <c r="E177">
        <v>2362</v>
      </c>
      <c r="F177" s="1">
        <f t="shared" si="4"/>
        <v>0.91906614785992213</v>
      </c>
      <c r="G177">
        <v>208</v>
      </c>
      <c r="H177" s="1">
        <f t="shared" si="5"/>
        <v>8.0933852140077825E-2</v>
      </c>
    </row>
    <row r="178" spans="1:8" x14ac:dyDescent="0.25">
      <c r="A178" t="s">
        <v>358</v>
      </c>
      <c r="B178">
        <v>11978</v>
      </c>
      <c r="C178" t="s">
        <v>359</v>
      </c>
      <c r="D178">
        <v>2963</v>
      </c>
      <c r="E178">
        <v>2630</v>
      </c>
      <c r="F178" s="1">
        <f t="shared" si="4"/>
        <v>0.88761390482618963</v>
      </c>
      <c r="G178">
        <v>333</v>
      </c>
      <c r="H178" s="1">
        <f t="shared" si="5"/>
        <v>0.11238609517381033</v>
      </c>
    </row>
    <row r="179" spans="1:8" x14ac:dyDescent="0.25">
      <c r="A179" t="s">
        <v>360</v>
      </c>
      <c r="B179">
        <v>11980</v>
      </c>
      <c r="C179" t="s">
        <v>361</v>
      </c>
      <c r="D179">
        <v>4856</v>
      </c>
      <c r="E179">
        <v>4355</v>
      </c>
      <c r="F179" s="1">
        <f t="shared" si="4"/>
        <v>0.89682866556836904</v>
      </c>
      <c r="G179">
        <v>501</v>
      </c>
      <c r="H179" s="1">
        <f t="shared" si="5"/>
        <v>0.10317133443163097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workbookViewId="0">
      <selection activeCell="E5" sqref="E5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29" bestFit="1" customWidth="1"/>
    <col min="5" max="5" width="28.42578125" bestFit="1" customWidth="1"/>
    <col min="6" max="6" width="30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362</v>
      </c>
      <c r="E1" t="s">
        <v>363</v>
      </c>
      <c r="F1" t="s">
        <v>364</v>
      </c>
    </row>
    <row r="2" spans="1:6" x14ac:dyDescent="0.25">
      <c r="A2" t="s">
        <v>4</v>
      </c>
      <c r="B2" t="s">
        <v>5</v>
      </c>
      <c r="C2" t="s">
        <v>6</v>
      </c>
      <c r="D2" t="s">
        <v>446</v>
      </c>
      <c r="E2" t="s">
        <v>447</v>
      </c>
      <c r="F2" t="s">
        <v>448</v>
      </c>
    </row>
    <row r="3" spans="1:6" x14ac:dyDescent="0.25">
      <c r="A3" t="s">
        <v>8</v>
      </c>
      <c r="B3">
        <v>6390</v>
      </c>
      <c r="C3" t="s">
        <v>9</v>
      </c>
      <c r="D3">
        <v>52.6</v>
      </c>
      <c r="E3">
        <v>52.3</v>
      </c>
      <c r="F3">
        <v>58.3</v>
      </c>
    </row>
    <row r="4" spans="1:6" x14ac:dyDescent="0.25">
      <c r="A4" t="s">
        <v>10</v>
      </c>
      <c r="B4">
        <v>11001</v>
      </c>
      <c r="C4" t="s">
        <v>11</v>
      </c>
      <c r="D4">
        <v>41.1</v>
      </c>
      <c r="E4">
        <v>39.700000000000003</v>
      </c>
      <c r="F4">
        <v>42.5</v>
      </c>
    </row>
    <row r="5" spans="1:6" x14ac:dyDescent="0.25">
      <c r="A5" t="s">
        <v>12</v>
      </c>
      <c r="B5">
        <v>11003</v>
      </c>
      <c r="C5" t="s">
        <v>13</v>
      </c>
      <c r="D5">
        <v>37.299999999999997</v>
      </c>
      <c r="E5">
        <v>35.4</v>
      </c>
      <c r="F5">
        <v>39.299999999999997</v>
      </c>
    </row>
    <row r="6" spans="1:6" x14ac:dyDescent="0.25">
      <c r="A6" t="s">
        <v>14</v>
      </c>
      <c r="B6">
        <v>11010</v>
      </c>
      <c r="C6" t="s">
        <v>15</v>
      </c>
      <c r="D6">
        <v>42.3</v>
      </c>
      <c r="E6">
        <v>39.5</v>
      </c>
      <c r="F6">
        <v>45.5</v>
      </c>
    </row>
    <row r="7" spans="1:6" x14ac:dyDescent="0.25">
      <c r="A7" t="s">
        <v>16</v>
      </c>
      <c r="B7">
        <v>11020</v>
      </c>
      <c r="C7" t="s">
        <v>17</v>
      </c>
      <c r="D7">
        <v>46.4</v>
      </c>
      <c r="E7">
        <v>45.4</v>
      </c>
      <c r="F7">
        <v>47.3</v>
      </c>
    </row>
    <row r="8" spans="1:6" x14ac:dyDescent="0.25">
      <c r="A8" t="s">
        <v>18</v>
      </c>
      <c r="B8">
        <v>11021</v>
      </c>
      <c r="C8" t="s">
        <v>19</v>
      </c>
      <c r="D8">
        <v>46.1</v>
      </c>
      <c r="E8">
        <v>43.8</v>
      </c>
      <c r="F8">
        <v>47.3</v>
      </c>
    </row>
    <row r="9" spans="1:6" x14ac:dyDescent="0.25">
      <c r="A9" t="s">
        <v>20</v>
      </c>
      <c r="B9">
        <v>11023</v>
      </c>
      <c r="C9" t="s">
        <v>21</v>
      </c>
      <c r="D9">
        <v>40.9</v>
      </c>
      <c r="E9">
        <v>37.299999999999997</v>
      </c>
      <c r="F9">
        <v>43.8</v>
      </c>
    </row>
    <row r="10" spans="1:6" x14ac:dyDescent="0.25">
      <c r="A10" t="s">
        <v>22</v>
      </c>
      <c r="B10">
        <v>11024</v>
      </c>
      <c r="C10" t="s">
        <v>23</v>
      </c>
      <c r="D10">
        <v>37.6</v>
      </c>
      <c r="E10">
        <v>34.299999999999997</v>
      </c>
      <c r="F10">
        <v>38.9</v>
      </c>
    </row>
    <row r="11" spans="1:6" x14ac:dyDescent="0.25">
      <c r="A11" t="s">
        <v>24</v>
      </c>
      <c r="B11">
        <v>11030</v>
      </c>
      <c r="C11" t="s">
        <v>25</v>
      </c>
      <c r="D11">
        <v>45.3</v>
      </c>
      <c r="E11">
        <v>44.8</v>
      </c>
      <c r="F11">
        <v>45.9</v>
      </c>
    </row>
    <row r="12" spans="1:6" x14ac:dyDescent="0.25">
      <c r="A12" t="s">
        <v>26</v>
      </c>
      <c r="B12">
        <v>11040</v>
      </c>
      <c r="C12" t="s">
        <v>27</v>
      </c>
      <c r="D12">
        <v>44.1</v>
      </c>
      <c r="E12">
        <v>42.7</v>
      </c>
      <c r="F12">
        <v>45.1</v>
      </c>
    </row>
    <row r="13" spans="1:6" x14ac:dyDescent="0.25">
      <c r="A13" t="s">
        <v>28</v>
      </c>
      <c r="B13">
        <v>11042</v>
      </c>
      <c r="C13" t="s">
        <v>29</v>
      </c>
      <c r="D13">
        <v>81.5</v>
      </c>
      <c r="E13">
        <v>79</v>
      </c>
      <c r="F13">
        <v>84.1</v>
      </c>
    </row>
    <row r="14" spans="1:6" x14ac:dyDescent="0.25">
      <c r="A14" t="s">
        <v>30</v>
      </c>
      <c r="B14">
        <v>11050</v>
      </c>
      <c r="C14" t="s">
        <v>31</v>
      </c>
      <c r="D14">
        <v>42.8</v>
      </c>
      <c r="E14">
        <v>39.799999999999997</v>
      </c>
      <c r="F14">
        <v>45.2</v>
      </c>
    </row>
    <row r="15" spans="1:6" x14ac:dyDescent="0.25">
      <c r="A15" t="s">
        <v>32</v>
      </c>
      <c r="B15">
        <v>11096</v>
      </c>
      <c r="C15" t="s">
        <v>33</v>
      </c>
      <c r="D15">
        <v>33.200000000000003</v>
      </c>
      <c r="E15">
        <v>28.9</v>
      </c>
      <c r="F15">
        <v>38.799999999999997</v>
      </c>
    </row>
    <row r="16" spans="1:6" x14ac:dyDescent="0.25">
      <c r="A16" t="s">
        <v>34</v>
      </c>
      <c r="B16">
        <v>11501</v>
      </c>
      <c r="C16" t="s">
        <v>35</v>
      </c>
      <c r="D16">
        <v>41.8</v>
      </c>
      <c r="E16">
        <v>40.5</v>
      </c>
      <c r="F16">
        <v>43</v>
      </c>
    </row>
    <row r="17" spans="1:6" x14ac:dyDescent="0.25">
      <c r="A17" t="s">
        <v>36</v>
      </c>
      <c r="B17">
        <v>11507</v>
      </c>
      <c r="C17" t="s">
        <v>37</v>
      </c>
      <c r="D17">
        <v>45.8</v>
      </c>
      <c r="E17">
        <v>45.1</v>
      </c>
      <c r="F17">
        <v>47.3</v>
      </c>
    </row>
    <row r="18" spans="1:6" x14ac:dyDescent="0.25">
      <c r="A18" t="s">
        <v>38</v>
      </c>
      <c r="B18">
        <v>11509</v>
      </c>
      <c r="C18" t="s">
        <v>39</v>
      </c>
      <c r="D18">
        <v>54.9</v>
      </c>
      <c r="E18">
        <v>54.9</v>
      </c>
      <c r="F18">
        <v>54.9</v>
      </c>
    </row>
    <row r="19" spans="1:6" x14ac:dyDescent="0.25">
      <c r="A19" t="s">
        <v>40</v>
      </c>
      <c r="B19">
        <v>11510</v>
      </c>
      <c r="C19" t="s">
        <v>41</v>
      </c>
      <c r="D19">
        <v>39.799999999999997</v>
      </c>
      <c r="E19">
        <v>38.6</v>
      </c>
      <c r="F19">
        <v>40.700000000000003</v>
      </c>
    </row>
    <row r="20" spans="1:6" x14ac:dyDescent="0.25">
      <c r="A20" t="s">
        <v>42</v>
      </c>
      <c r="B20">
        <v>11514</v>
      </c>
      <c r="C20" t="s">
        <v>43</v>
      </c>
      <c r="D20">
        <v>41.2</v>
      </c>
      <c r="E20">
        <v>39.200000000000003</v>
      </c>
      <c r="F20">
        <v>42.6</v>
      </c>
    </row>
    <row r="21" spans="1:6" x14ac:dyDescent="0.25">
      <c r="A21" t="s">
        <v>44</v>
      </c>
      <c r="B21">
        <v>11516</v>
      </c>
      <c r="C21" t="s">
        <v>45</v>
      </c>
      <c r="D21">
        <v>28.9</v>
      </c>
      <c r="E21">
        <v>28</v>
      </c>
      <c r="F21">
        <v>29.5</v>
      </c>
    </row>
    <row r="22" spans="1:6" x14ac:dyDescent="0.25">
      <c r="A22" t="s">
        <v>46</v>
      </c>
      <c r="B22">
        <v>11518</v>
      </c>
      <c r="C22" t="s">
        <v>47</v>
      </c>
      <c r="D22">
        <v>44.6</v>
      </c>
      <c r="E22">
        <v>40.5</v>
      </c>
      <c r="F22">
        <v>47.3</v>
      </c>
    </row>
    <row r="23" spans="1:6" x14ac:dyDescent="0.25">
      <c r="A23" t="s">
        <v>48</v>
      </c>
      <c r="B23">
        <v>11520</v>
      </c>
      <c r="C23" t="s">
        <v>49</v>
      </c>
      <c r="D23">
        <v>37.700000000000003</v>
      </c>
      <c r="E23">
        <v>35.1</v>
      </c>
      <c r="F23">
        <v>40.4</v>
      </c>
    </row>
    <row r="24" spans="1:6" x14ac:dyDescent="0.25">
      <c r="A24" t="s">
        <v>50</v>
      </c>
      <c r="B24">
        <v>11530</v>
      </c>
      <c r="C24" t="s">
        <v>51</v>
      </c>
      <c r="D24">
        <v>42.7</v>
      </c>
      <c r="E24">
        <v>41.5</v>
      </c>
      <c r="F24">
        <v>43.4</v>
      </c>
    </row>
    <row r="25" spans="1:6" x14ac:dyDescent="0.25">
      <c r="A25" t="s">
        <v>52</v>
      </c>
      <c r="B25">
        <v>11542</v>
      </c>
      <c r="C25" t="s">
        <v>53</v>
      </c>
      <c r="D25">
        <v>39.1</v>
      </c>
      <c r="E25">
        <v>36.299999999999997</v>
      </c>
      <c r="F25">
        <v>43.3</v>
      </c>
    </row>
    <row r="26" spans="1:6" x14ac:dyDescent="0.25">
      <c r="A26" t="s">
        <v>54</v>
      </c>
      <c r="B26">
        <v>11545</v>
      </c>
      <c r="C26" t="s">
        <v>55</v>
      </c>
      <c r="D26">
        <v>45.4</v>
      </c>
      <c r="E26">
        <v>44.7</v>
      </c>
      <c r="F26">
        <v>45.9</v>
      </c>
    </row>
    <row r="27" spans="1:6" x14ac:dyDescent="0.25">
      <c r="A27" t="s">
        <v>56</v>
      </c>
      <c r="B27">
        <v>11547</v>
      </c>
      <c r="C27" t="s">
        <v>57</v>
      </c>
      <c r="D27">
        <v>43.1</v>
      </c>
      <c r="E27">
        <v>45.8</v>
      </c>
      <c r="F27">
        <v>40.5</v>
      </c>
    </row>
    <row r="28" spans="1:6" x14ac:dyDescent="0.25">
      <c r="A28" t="s">
        <v>58</v>
      </c>
      <c r="B28">
        <v>11548</v>
      </c>
      <c r="C28" t="s">
        <v>59</v>
      </c>
      <c r="D28">
        <v>21.3</v>
      </c>
      <c r="E28">
        <v>21.4</v>
      </c>
      <c r="F28">
        <v>21.2</v>
      </c>
    </row>
    <row r="29" spans="1:6" x14ac:dyDescent="0.25">
      <c r="A29" t="s">
        <v>60</v>
      </c>
      <c r="B29">
        <v>11549</v>
      </c>
      <c r="C29" t="s">
        <v>61</v>
      </c>
      <c r="D29">
        <v>20.3</v>
      </c>
      <c r="E29">
        <v>20.100000000000001</v>
      </c>
      <c r="F29">
        <v>20.399999999999999</v>
      </c>
    </row>
    <row r="30" spans="1:6" x14ac:dyDescent="0.25">
      <c r="A30" t="s">
        <v>62</v>
      </c>
      <c r="B30">
        <v>11550</v>
      </c>
      <c r="C30" t="s">
        <v>63</v>
      </c>
      <c r="D30">
        <v>33.700000000000003</v>
      </c>
      <c r="E30">
        <v>32.200000000000003</v>
      </c>
      <c r="F30">
        <v>35.6</v>
      </c>
    </row>
    <row r="31" spans="1:6" x14ac:dyDescent="0.25">
      <c r="A31" t="s">
        <v>64</v>
      </c>
      <c r="B31">
        <v>11552</v>
      </c>
      <c r="C31" t="s">
        <v>65</v>
      </c>
      <c r="D31">
        <v>41</v>
      </c>
      <c r="E31">
        <v>39.6</v>
      </c>
      <c r="F31">
        <v>42.2</v>
      </c>
    </row>
    <row r="32" spans="1:6" x14ac:dyDescent="0.25">
      <c r="A32" t="s">
        <v>66</v>
      </c>
      <c r="B32">
        <v>11553</v>
      </c>
      <c r="C32" t="s">
        <v>67</v>
      </c>
      <c r="D32">
        <v>33.200000000000003</v>
      </c>
      <c r="E32">
        <v>32.4</v>
      </c>
      <c r="F32">
        <v>34.5</v>
      </c>
    </row>
    <row r="33" spans="1:6" x14ac:dyDescent="0.25">
      <c r="A33" t="s">
        <v>68</v>
      </c>
      <c r="B33">
        <v>11554</v>
      </c>
      <c r="C33" t="s">
        <v>69</v>
      </c>
      <c r="D33">
        <v>43</v>
      </c>
      <c r="E33">
        <v>40.200000000000003</v>
      </c>
      <c r="F33">
        <v>46</v>
      </c>
    </row>
    <row r="34" spans="1:6" x14ac:dyDescent="0.25">
      <c r="A34" t="s">
        <v>70</v>
      </c>
      <c r="B34">
        <v>11556</v>
      </c>
      <c r="C34" t="s">
        <v>71</v>
      </c>
      <c r="D34" t="s">
        <v>449</v>
      </c>
      <c r="E34" t="s">
        <v>449</v>
      </c>
      <c r="F34" t="s">
        <v>449</v>
      </c>
    </row>
    <row r="35" spans="1:6" x14ac:dyDescent="0.25">
      <c r="A35" t="s">
        <v>72</v>
      </c>
      <c r="B35">
        <v>11557</v>
      </c>
      <c r="C35" t="s">
        <v>73</v>
      </c>
      <c r="D35">
        <v>46.6</v>
      </c>
      <c r="E35">
        <v>46.4</v>
      </c>
      <c r="F35">
        <v>47.2</v>
      </c>
    </row>
    <row r="36" spans="1:6" x14ac:dyDescent="0.25">
      <c r="A36" t="s">
        <v>74</v>
      </c>
      <c r="B36">
        <v>11558</v>
      </c>
      <c r="C36" t="s">
        <v>75</v>
      </c>
      <c r="D36">
        <v>44.5</v>
      </c>
      <c r="E36">
        <v>42.1</v>
      </c>
      <c r="F36">
        <v>47.5</v>
      </c>
    </row>
    <row r="37" spans="1:6" x14ac:dyDescent="0.25">
      <c r="A37" t="s">
        <v>76</v>
      </c>
      <c r="B37">
        <v>11559</v>
      </c>
      <c r="C37" t="s">
        <v>77</v>
      </c>
      <c r="D37">
        <v>39.799999999999997</v>
      </c>
      <c r="E37">
        <v>37.6</v>
      </c>
      <c r="F37">
        <v>40.5</v>
      </c>
    </row>
    <row r="38" spans="1:6" x14ac:dyDescent="0.25">
      <c r="A38" t="s">
        <v>78</v>
      </c>
      <c r="B38">
        <v>11560</v>
      </c>
      <c r="C38" t="s">
        <v>79</v>
      </c>
      <c r="D38">
        <v>44.7</v>
      </c>
      <c r="E38">
        <v>42.5</v>
      </c>
      <c r="F38">
        <v>45.8</v>
      </c>
    </row>
    <row r="39" spans="1:6" x14ac:dyDescent="0.25">
      <c r="A39" t="s">
        <v>80</v>
      </c>
      <c r="B39">
        <v>11561</v>
      </c>
      <c r="C39" t="s">
        <v>81</v>
      </c>
      <c r="D39">
        <v>43.5</v>
      </c>
      <c r="E39">
        <v>41.8</v>
      </c>
      <c r="F39">
        <v>44.9</v>
      </c>
    </row>
    <row r="40" spans="1:6" x14ac:dyDescent="0.25">
      <c r="A40" t="s">
        <v>82</v>
      </c>
      <c r="B40">
        <v>11563</v>
      </c>
      <c r="C40" t="s">
        <v>83</v>
      </c>
      <c r="D40">
        <v>43.6</v>
      </c>
      <c r="E40">
        <v>42.4</v>
      </c>
      <c r="F40">
        <v>45.3</v>
      </c>
    </row>
    <row r="41" spans="1:6" x14ac:dyDescent="0.25">
      <c r="A41" t="s">
        <v>84</v>
      </c>
      <c r="B41">
        <v>11565</v>
      </c>
      <c r="C41" t="s">
        <v>85</v>
      </c>
      <c r="D41">
        <v>44.7</v>
      </c>
      <c r="E41">
        <v>43.7</v>
      </c>
      <c r="F41">
        <v>46.4</v>
      </c>
    </row>
    <row r="42" spans="1:6" x14ac:dyDescent="0.25">
      <c r="A42" t="s">
        <v>86</v>
      </c>
      <c r="B42">
        <v>11566</v>
      </c>
      <c r="C42" t="s">
        <v>87</v>
      </c>
      <c r="D42">
        <v>43.6</v>
      </c>
      <c r="E42">
        <v>41.5</v>
      </c>
      <c r="F42">
        <v>45</v>
      </c>
    </row>
    <row r="43" spans="1:6" x14ac:dyDescent="0.25">
      <c r="A43" t="s">
        <v>88</v>
      </c>
      <c r="B43">
        <v>11568</v>
      </c>
      <c r="C43" t="s">
        <v>89</v>
      </c>
      <c r="D43">
        <v>23.4</v>
      </c>
      <c r="E43">
        <v>23.6</v>
      </c>
      <c r="F43">
        <v>23.3</v>
      </c>
    </row>
    <row r="44" spans="1:6" x14ac:dyDescent="0.25">
      <c r="A44" t="s">
        <v>90</v>
      </c>
      <c r="B44">
        <v>11569</v>
      </c>
      <c r="C44" t="s">
        <v>91</v>
      </c>
      <c r="D44">
        <v>46.8</v>
      </c>
      <c r="E44">
        <v>44.5</v>
      </c>
      <c r="F44">
        <v>51.4</v>
      </c>
    </row>
    <row r="45" spans="1:6" x14ac:dyDescent="0.25">
      <c r="A45" t="s">
        <v>92</v>
      </c>
      <c r="B45">
        <v>11570</v>
      </c>
      <c r="C45" t="s">
        <v>93</v>
      </c>
      <c r="D45">
        <v>42.3</v>
      </c>
      <c r="E45">
        <v>40.6</v>
      </c>
      <c r="F45">
        <v>44.2</v>
      </c>
    </row>
    <row r="46" spans="1:6" x14ac:dyDescent="0.25">
      <c r="A46" t="s">
        <v>94</v>
      </c>
      <c r="B46">
        <v>11572</v>
      </c>
      <c r="C46" t="s">
        <v>95</v>
      </c>
      <c r="D46">
        <v>44.3</v>
      </c>
      <c r="E46">
        <v>42.5</v>
      </c>
      <c r="F46">
        <v>46</v>
      </c>
    </row>
    <row r="47" spans="1:6" x14ac:dyDescent="0.25">
      <c r="A47" t="s">
        <v>96</v>
      </c>
      <c r="B47">
        <v>11575</v>
      </c>
      <c r="C47" t="s">
        <v>97</v>
      </c>
      <c r="D47">
        <v>32.1</v>
      </c>
      <c r="E47">
        <v>31.6</v>
      </c>
      <c r="F47">
        <v>32.5</v>
      </c>
    </row>
    <row r="48" spans="1:6" x14ac:dyDescent="0.25">
      <c r="A48" t="s">
        <v>98</v>
      </c>
      <c r="B48">
        <v>11576</v>
      </c>
      <c r="C48" t="s">
        <v>99</v>
      </c>
      <c r="D48">
        <v>46.3</v>
      </c>
      <c r="E48">
        <v>45.1</v>
      </c>
      <c r="F48">
        <v>48.2</v>
      </c>
    </row>
    <row r="49" spans="1:6" x14ac:dyDescent="0.25">
      <c r="A49" t="s">
        <v>100</v>
      </c>
      <c r="B49">
        <v>11577</v>
      </c>
      <c r="C49" t="s">
        <v>101</v>
      </c>
      <c r="D49">
        <v>42.9</v>
      </c>
      <c r="E49">
        <v>42.4</v>
      </c>
      <c r="F49">
        <v>43.1</v>
      </c>
    </row>
    <row r="50" spans="1:6" x14ac:dyDescent="0.25">
      <c r="A50" t="s">
        <v>102</v>
      </c>
      <c r="B50">
        <v>11579</v>
      </c>
      <c r="C50" t="s">
        <v>103</v>
      </c>
      <c r="D50">
        <v>44.8</v>
      </c>
      <c r="E50">
        <v>43</v>
      </c>
      <c r="F50">
        <v>46.6</v>
      </c>
    </row>
    <row r="51" spans="1:6" x14ac:dyDescent="0.25">
      <c r="A51" t="s">
        <v>104</v>
      </c>
      <c r="B51">
        <v>11580</v>
      </c>
      <c r="C51" t="s">
        <v>105</v>
      </c>
      <c r="D51">
        <v>39.6</v>
      </c>
      <c r="E51">
        <v>37.200000000000003</v>
      </c>
      <c r="F51">
        <v>41.4</v>
      </c>
    </row>
    <row r="52" spans="1:6" x14ac:dyDescent="0.25">
      <c r="A52" t="s">
        <v>106</v>
      </c>
      <c r="B52">
        <v>11581</v>
      </c>
      <c r="C52" t="s">
        <v>107</v>
      </c>
      <c r="D52">
        <v>38.200000000000003</v>
      </c>
      <c r="E52">
        <v>34.700000000000003</v>
      </c>
      <c r="F52">
        <v>42.1</v>
      </c>
    </row>
    <row r="53" spans="1:6" x14ac:dyDescent="0.25">
      <c r="A53" t="s">
        <v>108</v>
      </c>
      <c r="B53">
        <v>11590</v>
      </c>
      <c r="C53" t="s">
        <v>109</v>
      </c>
      <c r="D53">
        <v>38</v>
      </c>
      <c r="E53">
        <v>36.6</v>
      </c>
      <c r="F53">
        <v>39.200000000000003</v>
      </c>
    </row>
    <row r="54" spans="1:6" x14ac:dyDescent="0.25">
      <c r="A54" t="s">
        <v>110</v>
      </c>
      <c r="B54">
        <v>11596</v>
      </c>
      <c r="C54" t="s">
        <v>111</v>
      </c>
      <c r="D54">
        <v>42.9</v>
      </c>
      <c r="E54">
        <v>39.9</v>
      </c>
      <c r="F54">
        <v>45.2</v>
      </c>
    </row>
    <row r="55" spans="1:6" x14ac:dyDescent="0.25">
      <c r="A55" t="s">
        <v>112</v>
      </c>
      <c r="B55">
        <v>11598</v>
      </c>
      <c r="C55" t="s">
        <v>113</v>
      </c>
      <c r="D55">
        <v>38.799999999999997</v>
      </c>
      <c r="E55">
        <v>35</v>
      </c>
      <c r="F55">
        <v>40.4</v>
      </c>
    </row>
    <row r="56" spans="1:6" x14ac:dyDescent="0.25">
      <c r="A56" t="s">
        <v>114</v>
      </c>
      <c r="B56">
        <v>11701</v>
      </c>
      <c r="C56" t="s">
        <v>115</v>
      </c>
      <c r="D56">
        <v>40.1</v>
      </c>
      <c r="E56">
        <v>36.299999999999997</v>
      </c>
      <c r="F56">
        <v>43.6</v>
      </c>
    </row>
    <row r="57" spans="1:6" x14ac:dyDescent="0.25">
      <c r="A57" t="s">
        <v>116</v>
      </c>
      <c r="B57">
        <v>11702</v>
      </c>
      <c r="C57" t="s">
        <v>117</v>
      </c>
      <c r="D57">
        <v>43.1</v>
      </c>
      <c r="E57">
        <v>41.7</v>
      </c>
      <c r="F57">
        <v>44.5</v>
      </c>
    </row>
    <row r="58" spans="1:6" x14ac:dyDescent="0.25">
      <c r="A58" t="s">
        <v>118</v>
      </c>
      <c r="B58">
        <v>11703</v>
      </c>
      <c r="C58" t="s">
        <v>119</v>
      </c>
      <c r="D58">
        <v>40.1</v>
      </c>
      <c r="E58">
        <v>39.4</v>
      </c>
      <c r="F58">
        <v>40.799999999999997</v>
      </c>
    </row>
    <row r="59" spans="1:6" x14ac:dyDescent="0.25">
      <c r="A59" t="s">
        <v>120</v>
      </c>
      <c r="B59">
        <v>11704</v>
      </c>
      <c r="C59" t="s">
        <v>121</v>
      </c>
      <c r="D59">
        <v>40.5</v>
      </c>
      <c r="E59">
        <v>38</v>
      </c>
      <c r="F59">
        <v>42.9</v>
      </c>
    </row>
    <row r="60" spans="1:6" x14ac:dyDescent="0.25">
      <c r="A60" t="s">
        <v>122</v>
      </c>
      <c r="B60">
        <v>11705</v>
      </c>
      <c r="C60" t="s">
        <v>123</v>
      </c>
      <c r="D60">
        <v>42.7</v>
      </c>
      <c r="E60">
        <v>43.1</v>
      </c>
      <c r="F60">
        <v>42.5</v>
      </c>
    </row>
    <row r="61" spans="1:6" x14ac:dyDescent="0.25">
      <c r="A61" t="s">
        <v>124</v>
      </c>
      <c r="B61">
        <v>11706</v>
      </c>
      <c r="C61" t="s">
        <v>125</v>
      </c>
      <c r="D61">
        <v>34.799999999999997</v>
      </c>
      <c r="E61">
        <v>33.4</v>
      </c>
      <c r="F61">
        <v>36.299999999999997</v>
      </c>
    </row>
    <row r="62" spans="1:6" x14ac:dyDescent="0.25">
      <c r="A62" t="s">
        <v>126</v>
      </c>
      <c r="B62">
        <v>11709</v>
      </c>
      <c r="C62" t="s">
        <v>127</v>
      </c>
      <c r="D62">
        <v>46.9</v>
      </c>
      <c r="E62">
        <v>45.3</v>
      </c>
      <c r="F62">
        <v>48.9</v>
      </c>
    </row>
    <row r="63" spans="1:6" x14ac:dyDescent="0.25">
      <c r="A63" t="s">
        <v>128</v>
      </c>
      <c r="B63">
        <v>11710</v>
      </c>
      <c r="C63" t="s">
        <v>129</v>
      </c>
      <c r="D63">
        <v>42.1</v>
      </c>
      <c r="E63">
        <v>40.1</v>
      </c>
      <c r="F63">
        <v>44.1</v>
      </c>
    </row>
    <row r="64" spans="1:6" x14ac:dyDescent="0.25">
      <c r="A64" t="s">
        <v>130</v>
      </c>
      <c r="B64">
        <v>11713</v>
      </c>
      <c r="C64" t="s">
        <v>131</v>
      </c>
      <c r="D64">
        <v>37.9</v>
      </c>
      <c r="E64">
        <v>36.700000000000003</v>
      </c>
      <c r="F64">
        <v>38</v>
      </c>
    </row>
    <row r="65" spans="1:6" x14ac:dyDescent="0.25">
      <c r="A65" t="s">
        <v>132</v>
      </c>
      <c r="B65">
        <v>11714</v>
      </c>
      <c r="C65" t="s">
        <v>133</v>
      </c>
      <c r="D65">
        <v>44.4</v>
      </c>
      <c r="E65">
        <v>42.3</v>
      </c>
      <c r="F65">
        <v>45.7</v>
      </c>
    </row>
    <row r="66" spans="1:6" x14ac:dyDescent="0.25">
      <c r="A66" t="s">
        <v>134</v>
      </c>
      <c r="B66">
        <v>11715</v>
      </c>
      <c r="C66" t="s">
        <v>135</v>
      </c>
      <c r="D66">
        <v>44.5</v>
      </c>
      <c r="E66">
        <v>45.5</v>
      </c>
      <c r="F66">
        <v>43.6</v>
      </c>
    </row>
    <row r="67" spans="1:6" x14ac:dyDescent="0.25">
      <c r="A67" t="s">
        <v>136</v>
      </c>
      <c r="B67">
        <v>11716</v>
      </c>
      <c r="C67" t="s">
        <v>137</v>
      </c>
      <c r="D67">
        <v>40.9</v>
      </c>
      <c r="E67">
        <v>40.4</v>
      </c>
      <c r="F67">
        <v>42.8</v>
      </c>
    </row>
    <row r="68" spans="1:6" x14ac:dyDescent="0.25">
      <c r="A68" t="s">
        <v>138</v>
      </c>
      <c r="B68">
        <v>11717</v>
      </c>
      <c r="C68" t="s">
        <v>139</v>
      </c>
      <c r="D68">
        <v>32.299999999999997</v>
      </c>
      <c r="E68">
        <v>32.299999999999997</v>
      </c>
      <c r="F68">
        <v>32.4</v>
      </c>
    </row>
    <row r="69" spans="1:6" x14ac:dyDescent="0.25">
      <c r="A69" t="s">
        <v>140</v>
      </c>
      <c r="B69">
        <v>11718</v>
      </c>
      <c r="C69" t="s">
        <v>141</v>
      </c>
      <c r="D69">
        <v>41.6</v>
      </c>
      <c r="E69">
        <v>40.700000000000003</v>
      </c>
      <c r="F69">
        <v>43.4</v>
      </c>
    </row>
    <row r="70" spans="1:6" x14ac:dyDescent="0.25">
      <c r="A70" t="s">
        <v>142</v>
      </c>
      <c r="B70">
        <v>11719</v>
      </c>
      <c r="C70" t="s">
        <v>143</v>
      </c>
      <c r="D70">
        <v>50.2</v>
      </c>
      <c r="E70">
        <v>50.1</v>
      </c>
      <c r="F70">
        <v>50.2</v>
      </c>
    </row>
    <row r="71" spans="1:6" x14ac:dyDescent="0.25">
      <c r="A71" t="s">
        <v>144</v>
      </c>
      <c r="B71">
        <v>11720</v>
      </c>
      <c r="C71" t="s">
        <v>145</v>
      </c>
      <c r="D71">
        <v>38.9</v>
      </c>
      <c r="E71">
        <v>36.4</v>
      </c>
      <c r="F71">
        <v>40.6</v>
      </c>
    </row>
    <row r="72" spans="1:6" x14ac:dyDescent="0.25">
      <c r="A72" t="s">
        <v>146</v>
      </c>
      <c r="B72">
        <v>11721</v>
      </c>
      <c r="C72" t="s">
        <v>147</v>
      </c>
      <c r="D72">
        <v>42.3</v>
      </c>
      <c r="E72">
        <v>43.8</v>
      </c>
      <c r="F72">
        <v>40.799999999999997</v>
      </c>
    </row>
    <row r="73" spans="1:6" x14ac:dyDescent="0.25">
      <c r="A73" t="s">
        <v>148</v>
      </c>
      <c r="B73">
        <v>11722</v>
      </c>
      <c r="C73" t="s">
        <v>149</v>
      </c>
      <c r="D73">
        <v>32.799999999999997</v>
      </c>
      <c r="E73">
        <v>32</v>
      </c>
      <c r="F73">
        <v>33.4</v>
      </c>
    </row>
    <row r="74" spans="1:6" x14ac:dyDescent="0.25">
      <c r="A74" t="s">
        <v>150</v>
      </c>
      <c r="B74">
        <v>11724</v>
      </c>
      <c r="C74" t="s">
        <v>151</v>
      </c>
      <c r="D74">
        <v>45.9</v>
      </c>
      <c r="E74">
        <v>45</v>
      </c>
      <c r="F74">
        <v>46.9</v>
      </c>
    </row>
    <row r="75" spans="1:6" x14ac:dyDescent="0.25">
      <c r="A75" t="s">
        <v>152</v>
      </c>
      <c r="B75">
        <v>11725</v>
      </c>
      <c r="C75" t="s">
        <v>153</v>
      </c>
      <c r="D75">
        <v>44.3</v>
      </c>
      <c r="E75">
        <v>43.3</v>
      </c>
      <c r="F75">
        <v>45.2</v>
      </c>
    </row>
    <row r="76" spans="1:6" x14ac:dyDescent="0.25">
      <c r="A76" t="s">
        <v>154</v>
      </c>
      <c r="B76">
        <v>11726</v>
      </c>
      <c r="C76" t="s">
        <v>155</v>
      </c>
      <c r="D76">
        <v>36.4</v>
      </c>
      <c r="E76">
        <v>36.5</v>
      </c>
      <c r="F76">
        <v>36.4</v>
      </c>
    </row>
    <row r="77" spans="1:6" x14ac:dyDescent="0.25">
      <c r="A77" t="s">
        <v>156</v>
      </c>
      <c r="B77">
        <v>11727</v>
      </c>
      <c r="C77" t="s">
        <v>157</v>
      </c>
      <c r="D77">
        <v>39.4</v>
      </c>
      <c r="E77">
        <v>36.700000000000003</v>
      </c>
      <c r="F77">
        <v>42.3</v>
      </c>
    </row>
    <row r="78" spans="1:6" x14ac:dyDescent="0.25">
      <c r="A78" t="s">
        <v>158</v>
      </c>
      <c r="B78">
        <v>11729</v>
      </c>
      <c r="C78" t="s">
        <v>159</v>
      </c>
      <c r="D78">
        <v>41.2</v>
      </c>
      <c r="E78">
        <v>39.9</v>
      </c>
      <c r="F78">
        <v>42.1</v>
      </c>
    </row>
    <row r="79" spans="1:6" x14ac:dyDescent="0.25">
      <c r="A79" t="s">
        <v>160</v>
      </c>
      <c r="B79">
        <v>11730</v>
      </c>
      <c r="C79" t="s">
        <v>161</v>
      </c>
      <c r="D79">
        <v>41</v>
      </c>
      <c r="E79">
        <v>39.9</v>
      </c>
      <c r="F79">
        <v>42</v>
      </c>
    </row>
    <row r="80" spans="1:6" x14ac:dyDescent="0.25">
      <c r="A80" t="s">
        <v>162</v>
      </c>
      <c r="B80">
        <v>11731</v>
      </c>
      <c r="C80" t="s">
        <v>163</v>
      </c>
      <c r="D80">
        <v>42.9</v>
      </c>
      <c r="E80">
        <v>41.1</v>
      </c>
      <c r="F80">
        <v>44.5</v>
      </c>
    </row>
    <row r="81" spans="1:6" x14ac:dyDescent="0.25">
      <c r="A81" t="s">
        <v>164</v>
      </c>
      <c r="B81">
        <v>11732</v>
      </c>
      <c r="C81" t="s">
        <v>165</v>
      </c>
      <c r="D81">
        <v>48.3</v>
      </c>
      <c r="E81">
        <v>47.5</v>
      </c>
      <c r="F81">
        <v>49.1</v>
      </c>
    </row>
    <row r="82" spans="1:6" x14ac:dyDescent="0.25">
      <c r="A82" t="s">
        <v>166</v>
      </c>
      <c r="B82">
        <v>11733</v>
      </c>
      <c r="C82" t="s">
        <v>167</v>
      </c>
      <c r="D82">
        <v>46.2</v>
      </c>
      <c r="E82">
        <v>46.1</v>
      </c>
      <c r="F82">
        <v>46.4</v>
      </c>
    </row>
    <row r="83" spans="1:6" x14ac:dyDescent="0.25">
      <c r="A83" t="s">
        <v>168</v>
      </c>
      <c r="B83">
        <v>11735</v>
      </c>
      <c r="C83" t="s">
        <v>169</v>
      </c>
      <c r="D83">
        <v>41.7</v>
      </c>
      <c r="E83">
        <v>40.4</v>
      </c>
      <c r="F83">
        <v>43.1</v>
      </c>
    </row>
    <row r="84" spans="1:6" x14ac:dyDescent="0.25">
      <c r="A84" t="s">
        <v>170</v>
      </c>
      <c r="B84">
        <v>11738</v>
      </c>
      <c r="C84" t="s">
        <v>171</v>
      </c>
      <c r="D84">
        <v>37.4</v>
      </c>
      <c r="E84">
        <v>34.799999999999997</v>
      </c>
      <c r="F84">
        <v>38.700000000000003</v>
      </c>
    </row>
    <row r="85" spans="1:6" x14ac:dyDescent="0.25">
      <c r="A85" t="s">
        <v>172</v>
      </c>
      <c r="B85">
        <v>11739</v>
      </c>
      <c r="C85" t="s">
        <v>173</v>
      </c>
      <c r="D85">
        <v>46</v>
      </c>
      <c r="E85">
        <v>43.7</v>
      </c>
      <c r="F85">
        <v>46.4</v>
      </c>
    </row>
    <row r="86" spans="1:6" x14ac:dyDescent="0.25">
      <c r="A86" t="s">
        <v>174</v>
      </c>
      <c r="B86">
        <v>11740</v>
      </c>
      <c r="C86" t="s">
        <v>175</v>
      </c>
      <c r="D86">
        <v>44</v>
      </c>
      <c r="E86">
        <v>42.8</v>
      </c>
      <c r="F86">
        <v>45</v>
      </c>
    </row>
    <row r="87" spans="1:6" x14ac:dyDescent="0.25">
      <c r="A87" t="s">
        <v>176</v>
      </c>
      <c r="B87">
        <v>11741</v>
      </c>
      <c r="C87" t="s">
        <v>177</v>
      </c>
      <c r="D87">
        <v>41</v>
      </c>
      <c r="E87">
        <v>40.4</v>
      </c>
      <c r="F87">
        <v>41.6</v>
      </c>
    </row>
    <row r="88" spans="1:6" x14ac:dyDescent="0.25">
      <c r="A88" t="s">
        <v>178</v>
      </c>
      <c r="B88">
        <v>11742</v>
      </c>
      <c r="C88" t="s">
        <v>179</v>
      </c>
      <c r="D88">
        <v>40</v>
      </c>
      <c r="E88">
        <v>37.6</v>
      </c>
      <c r="F88">
        <v>41.2</v>
      </c>
    </row>
    <row r="89" spans="1:6" x14ac:dyDescent="0.25">
      <c r="A89" t="s">
        <v>180</v>
      </c>
      <c r="B89">
        <v>11743</v>
      </c>
      <c r="C89" t="s">
        <v>181</v>
      </c>
      <c r="D89">
        <v>44.4</v>
      </c>
      <c r="E89">
        <v>44.2</v>
      </c>
      <c r="F89">
        <v>44.6</v>
      </c>
    </row>
    <row r="90" spans="1:6" x14ac:dyDescent="0.25">
      <c r="A90" t="s">
        <v>182</v>
      </c>
      <c r="B90">
        <v>11746</v>
      </c>
      <c r="C90" t="s">
        <v>183</v>
      </c>
      <c r="D90">
        <v>39.5</v>
      </c>
      <c r="E90">
        <v>38.6</v>
      </c>
      <c r="F90">
        <v>40.5</v>
      </c>
    </row>
    <row r="91" spans="1:6" x14ac:dyDescent="0.25">
      <c r="A91" t="s">
        <v>184</v>
      </c>
      <c r="B91">
        <v>11747</v>
      </c>
      <c r="C91" t="s">
        <v>185</v>
      </c>
      <c r="D91">
        <v>47.4</v>
      </c>
      <c r="E91">
        <v>44.9</v>
      </c>
      <c r="F91">
        <v>48.8</v>
      </c>
    </row>
    <row r="92" spans="1:6" x14ac:dyDescent="0.25">
      <c r="A92" t="s">
        <v>186</v>
      </c>
      <c r="B92">
        <v>11749</v>
      </c>
      <c r="C92" t="s">
        <v>187</v>
      </c>
      <c r="D92">
        <v>43.6</v>
      </c>
      <c r="E92">
        <v>42</v>
      </c>
      <c r="F92">
        <v>44.3</v>
      </c>
    </row>
    <row r="93" spans="1:6" x14ac:dyDescent="0.25">
      <c r="A93" t="s">
        <v>188</v>
      </c>
      <c r="B93">
        <v>11751</v>
      </c>
      <c r="C93" t="s">
        <v>189</v>
      </c>
      <c r="D93">
        <v>43.1</v>
      </c>
      <c r="E93">
        <v>41.9</v>
      </c>
      <c r="F93">
        <v>43.8</v>
      </c>
    </row>
    <row r="94" spans="1:6" x14ac:dyDescent="0.25">
      <c r="A94" t="s">
        <v>190</v>
      </c>
      <c r="B94">
        <v>11752</v>
      </c>
      <c r="C94" t="s">
        <v>191</v>
      </c>
      <c r="D94">
        <v>42.9</v>
      </c>
      <c r="E94">
        <v>41.5</v>
      </c>
      <c r="F94">
        <v>43.8</v>
      </c>
    </row>
    <row r="95" spans="1:6" x14ac:dyDescent="0.25">
      <c r="A95" t="s">
        <v>192</v>
      </c>
      <c r="B95">
        <v>11753</v>
      </c>
      <c r="C95" t="s">
        <v>193</v>
      </c>
      <c r="D95">
        <v>44.7</v>
      </c>
      <c r="E95">
        <v>45.8</v>
      </c>
      <c r="F95">
        <v>43.8</v>
      </c>
    </row>
    <row r="96" spans="1:6" x14ac:dyDescent="0.25">
      <c r="A96" t="s">
        <v>194</v>
      </c>
      <c r="B96">
        <v>11754</v>
      </c>
      <c r="C96" t="s">
        <v>195</v>
      </c>
      <c r="D96">
        <v>43.9</v>
      </c>
      <c r="E96">
        <v>41.9</v>
      </c>
      <c r="F96">
        <v>46.4</v>
      </c>
    </row>
    <row r="97" spans="1:6" x14ac:dyDescent="0.25">
      <c r="A97" t="s">
        <v>196</v>
      </c>
      <c r="B97">
        <v>11755</v>
      </c>
      <c r="C97" t="s">
        <v>197</v>
      </c>
      <c r="D97">
        <v>38.9</v>
      </c>
      <c r="E97">
        <v>35.9</v>
      </c>
      <c r="F97">
        <v>40.5</v>
      </c>
    </row>
    <row r="98" spans="1:6" x14ac:dyDescent="0.25">
      <c r="A98" t="s">
        <v>198</v>
      </c>
      <c r="B98">
        <v>11756</v>
      </c>
      <c r="C98" t="s">
        <v>199</v>
      </c>
      <c r="D98">
        <v>41.3</v>
      </c>
      <c r="E98">
        <v>40.4</v>
      </c>
      <c r="F98">
        <v>42.4</v>
      </c>
    </row>
    <row r="99" spans="1:6" x14ac:dyDescent="0.25">
      <c r="A99" t="s">
        <v>200</v>
      </c>
      <c r="B99">
        <v>11757</v>
      </c>
      <c r="C99" t="s">
        <v>201</v>
      </c>
      <c r="D99">
        <v>41.6</v>
      </c>
      <c r="E99">
        <v>39.6</v>
      </c>
      <c r="F99">
        <v>43.4</v>
      </c>
    </row>
    <row r="100" spans="1:6" x14ac:dyDescent="0.25">
      <c r="A100" t="s">
        <v>202</v>
      </c>
      <c r="B100">
        <v>11758</v>
      </c>
      <c r="C100" t="s">
        <v>203</v>
      </c>
      <c r="D100">
        <v>42.9</v>
      </c>
      <c r="E100">
        <v>41.8</v>
      </c>
      <c r="F100">
        <v>43.7</v>
      </c>
    </row>
    <row r="101" spans="1:6" x14ac:dyDescent="0.25">
      <c r="A101" t="s">
        <v>204</v>
      </c>
      <c r="B101">
        <v>11762</v>
      </c>
      <c r="C101" t="s">
        <v>205</v>
      </c>
      <c r="D101">
        <v>42.1</v>
      </c>
      <c r="E101">
        <v>41</v>
      </c>
      <c r="F101">
        <v>42.9</v>
      </c>
    </row>
    <row r="102" spans="1:6" x14ac:dyDescent="0.25">
      <c r="A102" t="s">
        <v>206</v>
      </c>
      <c r="B102">
        <v>11763</v>
      </c>
      <c r="C102" t="s">
        <v>207</v>
      </c>
      <c r="D102">
        <v>37.4</v>
      </c>
      <c r="E102">
        <v>36.1</v>
      </c>
      <c r="F102">
        <v>38.700000000000003</v>
      </c>
    </row>
    <row r="103" spans="1:6" x14ac:dyDescent="0.25">
      <c r="A103" t="s">
        <v>208</v>
      </c>
      <c r="B103">
        <v>11764</v>
      </c>
      <c r="C103" t="s">
        <v>209</v>
      </c>
      <c r="D103">
        <v>38.799999999999997</v>
      </c>
      <c r="E103">
        <v>38</v>
      </c>
      <c r="F103">
        <v>39.799999999999997</v>
      </c>
    </row>
    <row r="104" spans="1:6" x14ac:dyDescent="0.25">
      <c r="A104" t="s">
        <v>210</v>
      </c>
      <c r="B104">
        <v>11765</v>
      </c>
      <c r="C104" t="s">
        <v>211</v>
      </c>
      <c r="D104">
        <v>49.5</v>
      </c>
      <c r="E104">
        <v>49.8</v>
      </c>
      <c r="F104">
        <v>48.8</v>
      </c>
    </row>
    <row r="105" spans="1:6" x14ac:dyDescent="0.25">
      <c r="A105" t="s">
        <v>212</v>
      </c>
      <c r="B105">
        <v>11766</v>
      </c>
      <c r="C105" t="s">
        <v>213</v>
      </c>
      <c r="D105">
        <v>43.7</v>
      </c>
      <c r="E105">
        <v>42.7</v>
      </c>
      <c r="F105">
        <v>44.4</v>
      </c>
    </row>
    <row r="106" spans="1:6" x14ac:dyDescent="0.25">
      <c r="A106" t="s">
        <v>214</v>
      </c>
      <c r="B106">
        <v>11767</v>
      </c>
      <c r="C106" t="s">
        <v>215</v>
      </c>
      <c r="D106">
        <v>40.700000000000003</v>
      </c>
      <c r="E106">
        <v>40.200000000000003</v>
      </c>
      <c r="F106">
        <v>41.3</v>
      </c>
    </row>
    <row r="107" spans="1:6" x14ac:dyDescent="0.25">
      <c r="A107" t="s">
        <v>216</v>
      </c>
      <c r="B107">
        <v>11768</v>
      </c>
      <c r="C107" t="s">
        <v>217</v>
      </c>
      <c r="D107">
        <v>46.8</v>
      </c>
      <c r="E107">
        <v>45.4</v>
      </c>
      <c r="F107">
        <v>48</v>
      </c>
    </row>
    <row r="108" spans="1:6" x14ac:dyDescent="0.25">
      <c r="A108" t="s">
        <v>218</v>
      </c>
      <c r="B108">
        <v>11769</v>
      </c>
      <c r="C108" t="s">
        <v>219</v>
      </c>
      <c r="D108">
        <v>46</v>
      </c>
      <c r="E108">
        <v>43.6</v>
      </c>
      <c r="F108">
        <v>47.7</v>
      </c>
    </row>
    <row r="109" spans="1:6" x14ac:dyDescent="0.25">
      <c r="A109" t="s">
        <v>220</v>
      </c>
      <c r="B109">
        <v>11770</v>
      </c>
      <c r="C109" t="s">
        <v>221</v>
      </c>
      <c r="D109">
        <v>46.4</v>
      </c>
      <c r="E109">
        <v>46.2</v>
      </c>
      <c r="F109">
        <v>46.8</v>
      </c>
    </row>
    <row r="110" spans="1:6" x14ac:dyDescent="0.25">
      <c r="A110" t="s">
        <v>222</v>
      </c>
      <c r="B110">
        <v>11771</v>
      </c>
      <c r="C110" t="s">
        <v>223</v>
      </c>
      <c r="D110">
        <v>45.4</v>
      </c>
      <c r="E110">
        <v>45.4</v>
      </c>
      <c r="F110">
        <v>45.5</v>
      </c>
    </row>
    <row r="111" spans="1:6" x14ac:dyDescent="0.25">
      <c r="A111" t="s">
        <v>224</v>
      </c>
      <c r="B111">
        <v>11772</v>
      </c>
      <c r="C111" t="s">
        <v>225</v>
      </c>
      <c r="D111">
        <v>38.700000000000003</v>
      </c>
      <c r="E111">
        <v>37.5</v>
      </c>
      <c r="F111">
        <v>40</v>
      </c>
    </row>
    <row r="112" spans="1:6" x14ac:dyDescent="0.25">
      <c r="A112" t="s">
        <v>226</v>
      </c>
      <c r="B112">
        <v>11776</v>
      </c>
      <c r="C112" t="s">
        <v>227</v>
      </c>
      <c r="D112">
        <v>38.200000000000003</v>
      </c>
      <c r="E112">
        <v>36.700000000000003</v>
      </c>
      <c r="F112">
        <v>39.299999999999997</v>
      </c>
    </row>
    <row r="113" spans="1:6" x14ac:dyDescent="0.25">
      <c r="A113" t="s">
        <v>228</v>
      </c>
      <c r="B113">
        <v>11777</v>
      </c>
      <c r="C113" t="s">
        <v>229</v>
      </c>
      <c r="D113">
        <v>44</v>
      </c>
      <c r="E113">
        <v>44</v>
      </c>
      <c r="F113">
        <v>44</v>
      </c>
    </row>
    <row r="114" spans="1:6" x14ac:dyDescent="0.25">
      <c r="A114" t="s">
        <v>230</v>
      </c>
      <c r="B114">
        <v>11778</v>
      </c>
      <c r="C114" t="s">
        <v>231</v>
      </c>
      <c r="D114">
        <v>37.299999999999997</v>
      </c>
      <c r="E114">
        <v>37.200000000000003</v>
      </c>
      <c r="F114">
        <v>37.299999999999997</v>
      </c>
    </row>
    <row r="115" spans="1:6" x14ac:dyDescent="0.25">
      <c r="A115" t="s">
        <v>232</v>
      </c>
      <c r="B115">
        <v>11779</v>
      </c>
      <c r="C115" t="s">
        <v>233</v>
      </c>
      <c r="D115">
        <v>40.4</v>
      </c>
      <c r="E115">
        <v>38.5</v>
      </c>
      <c r="F115">
        <v>42.3</v>
      </c>
    </row>
    <row r="116" spans="1:6" x14ac:dyDescent="0.25">
      <c r="A116" t="s">
        <v>234</v>
      </c>
      <c r="B116">
        <v>11780</v>
      </c>
      <c r="C116" t="s">
        <v>235</v>
      </c>
      <c r="D116">
        <v>45.8</v>
      </c>
      <c r="E116">
        <v>45.5</v>
      </c>
      <c r="F116">
        <v>45.9</v>
      </c>
    </row>
    <row r="117" spans="1:6" x14ac:dyDescent="0.25">
      <c r="A117" t="s">
        <v>236</v>
      </c>
      <c r="B117">
        <v>11782</v>
      </c>
      <c r="C117" t="s">
        <v>237</v>
      </c>
      <c r="D117">
        <v>44.2</v>
      </c>
      <c r="E117">
        <v>41.6</v>
      </c>
      <c r="F117">
        <v>46.8</v>
      </c>
    </row>
    <row r="118" spans="1:6" x14ac:dyDescent="0.25">
      <c r="A118" t="s">
        <v>238</v>
      </c>
      <c r="B118">
        <v>11783</v>
      </c>
      <c r="C118" t="s">
        <v>239</v>
      </c>
      <c r="D118">
        <v>42.3</v>
      </c>
      <c r="E118">
        <v>39.9</v>
      </c>
      <c r="F118">
        <v>44.1</v>
      </c>
    </row>
    <row r="119" spans="1:6" x14ac:dyDescent="0.25">
      <c r="A119" t="s">
        <v>240</v>
      </c>
      <c r="B119">
        <v>11784</v>
      </c>
      <c r="C119" t="s">
        <v>241</v>
      </c>
      <c r="D119">
        <v>36.799999999999997</v>
      </c>
      <c r="E119">
        <v>35.5</v>
      </c>
      <c r="F119">
        <v>38.1</v>
      </c>
    </row>
    <row r="120" spans="1:6" x14ac:dyDescent="0.25">
      <c r="A120" t="s">
        <v>242</v>
      </c>
      <c r="B120">
        <v>11786</v>
      </c>
      <c r="C120" t="s">
        <v>243</v>
      </c>
      <c r="D120">
        <v>42.1</v>
      </c>
      <c r="E120">
        <v>42.1</v>
      </c>
      <c r="F120">
        <v>42.2</v>
      </c>
    </row>
    <row r="121" spans="1:6" x14ac:dyDescent="0.25">
      <c r="A121" t="s">
        <v>244</v>
      </c>
      <c r="B121">
        <v>11787</v>
      </c>
      <c r="C121" t="s">
        <v>245</v>
      </c>
      <c r="D121">
        <v>43.6</v>
      </c>
      <c r="E121">
        <v>42.4</v>
      </c>
      <c r="F121">
        <v>44.8</v>
      </c>
    </row>
    <row r="122" spans="1:6" x14ac:dyDescent="0.25">
      <c r="A122" t="s">
        <v>246</v>
      </c>
      <c r="B122">
        <v>11788</v>
      </c>
      <c r="C122" t="s">
        <v>247</v>
      </c>
      <c r="D122">
        <v>43.6</v>
      </c>
      <c r="E122">
        <v>43.3</v>
      </c>
      <c r="F122">
        <v>44.1</v>
      </c>
    </row>
    <row r="123" spans="1:6" x14ac:dyDescent="0.25">
      <c r="A123" t="s">
        <v>248</v>
      </c>
      <c r="B123">
        <v>11789</v>
      </c>
      <c r="C123" t="s">
        <v>249</v>
      </c>
      <c r="D123">
        <v>35.9</v>
      </c>
      <c r="E123">
        <v>34.4</v>
      </c>
      <c r="F123">
        <v>38.200000000000003</v>
      </c>
    </row>
    <row r="124" spans="1:6" x14ac:dyDescent="0.25">
      <c r="A124" t="s">
        <v>250</v>
      </c>
      <c r="B124">
        <v>11790</v>
      </c>
      <c r="C124" t="s">
        <v>251</v>
      </c>
      <c r="D124">
        <v>26.3</v>
      </c>
      <c r="E124">
        <v>24.2</v>
      </c>
      <c r="F124">
        <v>30.4</v>
      </c>
    </row>
    <row r="125" spans="1:6" x14ac:dyDescent="0.25">
      <c r="A125" t="s">
        <v>252</v>
      </c>
      <c r="B125">
        <v>11791</v>
      </c>
      <c r="C125" t="s">
        <v>253</v>
      </c>
      <c r="D125">
        <v>42.3</v>
      </c>
      <c r="E125">
        <v>40.5</v>
      </c>
      <c r="F125">
        <v>44.1</v>
      </c>
    </row>
    <row r="126" spans="1:6" x14ac:dyDescent="0.25">
      <c r="A126" t="s">
        <v>254</v>
      </c>
      <c r="B126">
        <v>11792</v>
      </c>
      <c r="C126" t="s">
        <v>255</v>
      </c>
      <c r="D126">
        <v>40.9</v>
      </c>
      <c r="E126">
        <v>40.5</v>
      </c>
      <c r="F126">
        <v>42.2</v>
      </c>
    </row>
    <row r="127" spans="1:6" x14ac:dyDescent="0.25">
      <c r="A127" t="s">
        <v>256</v>
      </c>
      <c r="B127">
        <v>11793</v>
      </c>
      <c r="C127" t="s">
        <v>257</v>
      </c>
      <c r="D127">
        <v>43.3</v>
      </c>
      <c r="E127">
        <v>42.8</v>
      </c>
      <c r="F127">
        <v>43.9</v>
      </c>
    </row>
    <row r="128" spans="1:6" x14ac:dyDescent="0.25">
      <c r="A128" t="s">
        <v>258</v>
      </c>
      <c r="B128">
        <v>11794</v>
      </c>
      <c r="C128" t="s">
        <v>259</v>
      </c>
      <c r="D128">
        <v>20.2</v>
      </c>
      <c r="E128">
        <v>20.3</v>
      </c>
      <c r="F128">
        <v>20</v>
      </c>
    </row>
    <row r="129" spans="1:6" x14ac:dyDescent="0.25">
      <c r="A129" t="s">
        <v>260</v>
      </c>
      <c r="B129">
        <v>11795</v>
      </c>
      <c r="C129" t="s">
        <v>261</v>
      </c>
      <c r="D129">
        <v>42.5</v>
      </c>
      <c r="E129">
        <v>41.5</v>
      </c>
      <c r="F129">
        <v>43.2</v>
      </c>
    </row>
    <row r="130" spans="1:6" x14ac:dyDescent="0.25">
      <c r="A130" t="s">
        <v>262</v>
      </c>
      <c r="B130">
        <v>11796</v>
      </c>
      <c r="C130" t="s">
        <v>263</v>
      </c>
      <c r="D130">
        <v>45</v>
      </c>
      <c r="E130">
        <v>44.5</v>
      </c>
      <c r="F130">
        <v>45.5</v>
      </c>
    </row>
    <row r="131" spans="1:6" x14ac:dyDescent="0.25">
      <c r="A131" t="s">
        <v>264</v>
      </c>
      <c r="B131">
        <v>11797</v>
      </c>
      <c r="C131" t="s">
        <v>265</v>
      </c>
      <c r="D131">
        <v>51.4</v>
      </c>
      <c r="E131">
        <v>49.9</v>
      </c>
      <c r="F131">
        <v>52.7</v>
      </c>
    </row>
    <row r="132" spans="1:6" x14ac:dyDescent="0.25">
      <c r="A132" t="s">
        <v>266</v>
      </c>
      <c r="B132">
        <v>11798</v>
      </c>
      <c r="C132" t="s">
        <v>267</v>
      </c>
      <c r="D132">
        <v>32.700000000000003</v>
      </c>
      <c r="E132">
        <v>32.299999999999997</v>
      </c>
      <c r="F132">
        <v>33.4</v>
      </c>
    </row>
    <row r="133" spans="1:6" x14ac:dyDescent="0.25">
      <c r="A133" t="s">
        <v>268</v>
      </c>
      <c r="B133">
        <v>11801</v>
      </c>
      <c r="C133" t="s">
        <v>269</v>
      </c>
      <c r="D133">
        <v>42.8</v>
      </c>
      <c r="E133">
        <v>41.9</v>
      </c>
      <c r="F133">
        <v>43.9</v>
      </c>
    </row>
    <row r="134" spans="1:6" x14ac:dyDescent="0.25">
      <c r="A134" t="s">
        <v>270</v>
      </c>
      <c r="B134">
        <v>11803</v>
      </c>
      <c r="C134" t="s">
        <v>271</v>
      </c>
      <c r="D134">
        <v>44.3</v>
      </c>
      <c r="E134">
        <v>42.5</v>
      </c>
      <c r="F134">
        <v>46</v>
      </c>
    </row>
    <row r="135" spans="1:6" x14ac:dyDescent="0.25">
      <c r="A135" t="s">
        <v>272</v>
      </c>
      <c r="B135">
        <v>11804</v>
      </c>
      <c r="C135" t="s">
        <v>273</v>
      </c>
      <c r="D135">
        <v>42.6</v>
      </c>
      <c r="E135">
        <v>42.1</v>
      </c>
      <c r="F135">
        <v>42.9</v>
      </c>
    </row>
    <row r="136" spans="1:6" x14ac:dyDescent="0.25">
      <c r="A136" t="s">
        <v>274</v>
      </c>
      <c r="B136">
        <v>11901</v>
      </c>
      <c r="C136" t="s">
        <v>275</v>
      </c>
      <c r="D136">
        <v>38.5</v>
      </c>
      <c r="E136">
        <v>35.299999999999997</v>
      </c>
      <c r="F136">
        <v>41.3</v>
      </c>
    </row>
    <row r="137" spans="1:6" x14ac:dyDescent="0.25">
      <c r="A137" t="s">
        <v>276</v>
      </c>
      <c r="B137">
        <v>11930</v>
      </c>
      <c r="C137" t="s">
        <v>277</v>
      </c>
      <c r="D137">
        <v>54.1</v>
      </c>
      <c r="E137">
        <v>55.5</v>
      </c>
      <c r="F137">
        <v>50.9</v>
      </c>
    </row>
    <row r="138" spans="1:6" x14ac:dyDescent="0.25">
      <c r="A138" t="s">
        <v>278</v>
      </c>
      <c r="B138">
        <v>11931</v>
      </c>
      <c r="C138" t="s">
        <v>279</v>
      </c>
      <c r="D138" t="s">
        <v>449</v>
      </c>
      <c r="E138" t="s">
        <v>449</v>
      </c>
      <c r="F138" t="s">
        <v>449</v>
      </c>
    </row>
    <row r="139" spans="1:6" x14ac:dyDescent="0.25">
      <c r="A139" t="s">
        <v>280</v>
      </c>
      <c r="B139">
        <v>11932</v>
      </c>
      <c r="C139" t="s">
        <v>281</v>
      </c>
      <c r="D139">
        <v>52.4</v>
      </c>
      <c r="E139">
        <v>45</v>
      </c>
      <c r="F139">
        <v>55.8</v>
      </c>
    </row>
    <row r="140" spans="1:6" x14ac:dyDescent="0.25">
      <c r="A140" t="s">
        <v>282</v>
      </c>
      <c r="B140">
        <v>11933</v>
      </c>
      <c r="C140" t="s">
        <v>283</v>
      </c>
      <c r="D140">
        <v>48.3</v>
      </c>
      <c r="E140">
        <v>45.8</v>
      </c>
      <c r="F140">
        <v>52.6</v>
      </c>
    </row>
    <row r="141" spans="1:6" x14ac:dyDescent="0.25">
      <c r="A141" t="s">
        <v>284</v>
      </c>
      <c r="B141">
        <v>11934</v>
      </c>
      <c r="C141" t="s">
        <v>285</v>
      </c>
      <c r="D141">
        <v>38.299999999999997</v>
      </c>
      <c r="E141">
        <v>39.799999999999997</v>
      </c>
      <c r="F141">
        <v>36.200000000000003</v>
      </c>
    </row>
    <row r="142" spans="1:6" x14ac:dyDescent="0.25">
      <c r="A142" t="s">
        <v>286</v>
      </c>
      <c r="B142">
        <v>11935</v>
      </c>
      <c r="C142" t="s">
        <v>287</v>
      </c>
      <c r="D142">
        <v>51.5</v>
      </c>
      <c r="E142">
        <v>52.1</v>
      </c>
      <c r="F142">
        <v>50.7</v>
      </c>
    </row>
    <row r="143" spans="1:6" x14ac:dyDescent="0.25">
      <c r="A143" t="s">
        <v>288</v>
      </c>
      <c r="B143">
        <v>11937</v>
      </c>
      <c r="C143" t="s">
        <v>289</v>
      </c>
      <c r="D143">
        <v>47.2</v>
      </c>
      <c r="E143">
        <v>45.9</v>
      </c>
      <c r="F143">
        <v>47.9</v>
      </c>
    </row>
    <row r="144" spans="1:6" x14ac:dyDescent="0.25">
      <c r="A144" t="s">
        <v>290</v>
      </c>
      <c r="B144">
        <v>11939</v>
      </c>
      <c r="C144" t="s">
        <v>291</v>
      </c>
      <c r="D144">
        <v>59.7</v>
      </c>
      <c r="E144">
        <v>61.8</v>
      </c>
      <c r="F144">
        <v>58.4</v>
      </c>
    </row>
    <row r="145" spans="1:6" x14ac:dyDescent="0.25">
      <c r="A145" t="s">
        <v>292</v>
      </c>
      <c r="B145">
        <v>11940</v>
      </c>
      <c r="C145" t="s">
        <v>293</v>
      </c>
      <c r="D145">
        <v>44.5</v>
      </c>
      <c r="E145">
        <v>40.4</v>
      </c>
      <c r="F145">
        <v>49</v>
      </c>
    </row>
    <row r="146" spans="1:6" x14ac:dyDescent="0.25">
      <c r="A146" t="s">
        <v>294</v>
      </c>
      <c r="B146">
        <v>11941</v>
      </c>
      <c r="C146" t="s">
        <v>295</v>
      </c>
      <c r="D146">
        <v>46.7</v>
      </c>
      <c r="E146">
        <v>45.3</v>
      </c>
      <c r="F146">
        <v>49.6</v>
      </c>
    </row>
    <row r="147" spans="1:6" x14ac:dyDescent="0.25">
      <c r="A147" t="s">
        <v>296</v>
      </c>
      <c r="B147">
        <v>11942</v>
      </c>
      <c r="C147" t="s">
        <v>297</v>
      </c>
      <c r="D147">
        <v>46.4</v>
      </c>
      <c r="E147">
        <v>47.5</v>
      </c>
      <c r="F147">
        <v>45.1</v>
      </c>
    </row>
    <row r="148" spans="1:6" x14ac:dyDescent="0.25">
      <c r="A148" t="s">
        <v>298</v>
      </c>
      <c r="B148">
        <v>11944</v>
      </c>
      <c r="C148" t="s">
        <v>299</v>
      </c>
      <c r="D148">
        <v>48.7</v>
      </c>
      <c r="E148">
        <v>45.9</v>
      </c>
      <c r="F148">
        <v>54.1</v>
      </c>
    </row>
    <row r="149" spans="1:6" x14ac:dyDescent="0.25">
      <c r="A149" t="s">
        <v>300</v>
      </c>
      <c r="B149">
        <v>11946</v>
      </c>
      <c r="C149" t="s">
        <v>301</v>
      </c>
      <c r="D149">
        <v>40.6</v>
      </c>
      <c r="E149">
        <v>38</v>
      </c>
      <c r="F149">
        <v>43.7</v>
      </c>
    </row>
    <row r="150" spans="1:6" x14ac:dyDescent="0.25">
      <c r="A150" t="s">
        <v>302</v>
      </c>
      <c r="B150">
        <v>11947</v>
      </c>
      <c r="C150" t="s">
        <v>303</v>
      </c>
      <c r="D150">
        <v>60.6</v>
      </c>
      <c r="E150">
        <v>47.6</v>
      </c>
      <c r="F150">
        <v>63</v>
      </c>
    </row>
    <row r="151" spans="1:6" x14ac:dyDescent="0.25">
      <c r="A151" t="s">
        <v>304</v>
      </c>
      <c r="B151">
        <v>11948</v>
      </c>
      <c r="C151" t="s">
        <v>305</v>
      </c>
      <c r="D151">
        <v>48.1</v>
      </c>
      <c r="E151">
        <v>43.6</v>
      </c>
      <c r="F151">
        <v>49.1</v>
      </c>
    </row>
    <row r="152" spans="1:6" x14ac:dyDescent="0.25">
      <c r="A152" t="s">
        <v>306</v>
      </c>
      <c r="B152">
        <v>11949</v>
      </c>
      <c r="C152" t="s">
        <v>307</v>
      </c>
      <c r="D152">
        <v>39.1</v>
      </c>
      <c r="E152">
        <v>36.299999999999997</v>
      </c>
      <c r="F152">
        <v>40.6</v>
      </c>
    </row>
    <row r="153" spans="1:6" x14ac:dyDescent="0.25">
      <c r="A153" t="s">
        <v>308</v>
      </c>
      <c r="B153">
        <v>11950</v>
      </c>
      <c r="C153" t="s">
        <v>309</v>
      </c>
      <c r="D153">
        <v>34.299999999999997</v>
      </c>
      <c r="E153">
        <v>34.200000000000003</v>
      </c>
      <c r="F153">
        <v>34.6</v>
      </c>
    </row>
    <row r="154" spans="1:6" x14ac:dyDescent="0.25">
      <c r="A154" t="s">
        <v>310</v>
      </c>
      <c r="B154">
        <v>11951</v>
      </c>
      <c r="C154" t="s">
        <v>311</v>
      </c>
      <c r="D154">
        <v>35.200000000000003</v>
      </c>
      <c r="E154">
        <v>31.6</v>
      </c>
      <c r="F154">
        <v>38.5</v>
      </c>
    </row>
    <row r="155" spans="1:6" x14ac:dyDescent="0.25">
      <c r="A155" t="s">
        <v>312</v>
      </c>
      <c r="B155">
        <v>11952</v>
      </c>
      <c r="C155" t="s">
        <v>313</v>
      </c>
      <c r="D155">
        <v>49.5</v>
      </c>
      <c r="E155">
        <v>49.5</v>
      </c>
      <c r="F155">
        <v>49.5</v>
      </c>
    </row>
    <row r="156" spans="1:6" x14ac:dyDescent="0.25">
      <c r="A156" t="s">
        <v>314</v>
      </c>
      <c r="B156">
        <v>11953</v>
      </c>
      <c r="C156" t="s">
        <v>315</v>
      </c>
      <c r="D156">
        <v>42.3</v>
      </c>
      <c r="E156">
        <v>40.1</v>
      </c>
      <c r="F156">
        <v>45.1</v>
      </c>
    </row>
    <row r="157" spans="1:6" x14ac:dyDescent="0.25">
      <c r="A157" t="s">
        <v>316</v>
      </c>
      <c r="B157">
        <v>11954</v>
      </c>
      <c r="C157" t="s">
        <v>317</v>
      </c>
      <c r="D157">
        <v>54.1</v>
      </c>
      <c r="E157">
        <v>51.8</v>
      </c>
      <c r="F157">
        <v>55.5</v>
      </c>
    </row>
    <row r="158" spans="1:6" x14ac:dyDescent="0.25">
      <c r="A158" t="s">
        <v>318</v>
      </c>
      <c r="B158">
        <v>11955</v>
      </c>
      <c r="C158" t="s">
        <v>319</v>
      </c>
      <c r="D158">
        <v>48.5</v>
      </c>
      <c r="E158">
        <v>48.6</v>
      </c>
      <c r="F158">
        <v>48.4</v>
      </c>
    </row>
    <row r="159" spans="1:6" x14ac:dyDescent="0.25">
      <c r="A159" t="s">
        <v>320</v>
      </c>
      <c r="B159">
        <v>11956</v>
      </c>
      <c r="C159" t="s">
        <v>321</v>
      </c>
      <c r="D159">
        <v>62.1</v>
      </c>
      <c r="E159">
        <v>58.2</v>
      </c>
      <c r="F159">
        <v>64.2</v>
      </c>
    </row>
    <row r="160" spans="1:6" x14ac:dyDescent="0.25">
      <c r="A160" t="s">
        <v>322</v>
      </c>
      <c r="B160">
        <v>11957</v>
      </c>
      <c r="C160" t="s">
        <v>323</v>
      </c>
      <c r="D160">
        <v>61.7</v>
      </c>
      <c r="E160">
        <v>64.3</v>
      </c>
      <c r="F160">
        <v>60.6</v>
      </c>
    </row>
    <row r="161" spans="1:6" x14ac:dyDescent="0.25">
      <c r="A161" t="s">
        <v>324</v>
      </c>
      <c r="B161">
        <v>11958</v>
      </c>
      <c r="C161" t="s">
        <v>325</v>
      </c>
      <c r="D161">
        <v>62</v>
      </c>
      <c r="E161">
        <v>62.4</v>
      </c>
      <c r="F161">
        <v>61.4</v>
      </c>
    </row>
    <row r="162" spans="1:6" x14ac:dyDescent="0.25">
      <c r="A162" t="s">
        <v>326</v>
      </c>
      <c r="B162">
        <v>11959</v>
      </c>
      <c r="C162" t="s">
        <v>327</v>
      </c>
      <c r="D162">
        <v>58.1</v>
      </c>
      <c r="E162">
        <v>57.4</v>
      </c>
      <c r="F162">
        <v>58.8</v>
      </c>
    </row>
    <row r="163" spans="1:6" x14ac:dyDescent="0.25">
      <c r="A163" t="s">
        <v>328</v>
      </c>
      <c r="B163">
        <v>11960</v>
      </c>
      <c r="C163" t="s">
        <v>329</v>
      </c>
      <c r="D163">
        <v>54.8</v>
      </c>
      <c r="E163">
        <v>55</v>
      </c>
      <c r="F163">
        <v>54.6</v>
      </c>
    </row>
    <row r="164" spans="1:6" x14ac:dyDescent="0.25">
      <c r="A164" t="s">
        <v>330</v>
      </c>
      <c r="B164">
        <v>11961</v>
      </c>
      <c r="C164" t="s">
        <v>331</v>
      </c>
      <c r="D164">
        <v>49.1</v>
      </c>
      <c r="E164">
        <v>44.6</v>
      </c>
      <c r="F164">
        <v>53</v>
      </c>
    </row>
    <row r="165" spans="1:6" x14ac:dyDescent="0.25">
      <c r="A165" t="s">
        <v>332</v>
      </c>
      <c r="B165">
        <v>11962</v>
      </c>
      <c r="C165" t="s">
        <v>333</v>
      </c>
      <c r="D165">
        <v>49.1</v>
      </c>
      <c r="E165">
        <v>46.1</v>
      </c>
      <c r="F165">
        <v>51.1</v>
      </c>
    </row>
    <row r="166" spans="1:6" x14ac:dyDescent="0.25">
      <c r="A166" t="s">
        <v>334</v>
      </c>
      <c r="B166">
        <v>11963</v>
      </c>
      <c r="C166" t="s">
        <v>335</v>
      </c>
      <c r="D166">
        <v>48.1</v>
      </c>
      <c r="E166">
        <v>47</v>
      </c>
      <c r="F166">
        <v>50.1</v>
      </c>
    </row>
    <row r="167" spans="1:6" x14ac:dyDescent="0.25">
      <c r="A167" t="s">
        <v>336</v>
      </c>
      <c r="B167">
        <v>11964</v>
      </c>
      <c r="C167" t="s">
        <v>337</v>
      </c>
      <c r="D167">
        <v>50.5</v>
      </c>
      <c r="E167">
        <v>51.6</v>
      </c>
      <c r="F167">
        <v>49.9</v>
      </c>
    </row>
    <row r="168" spans="1:6" x14ac:dyDescent="0.25">
      <c r="A168" t="s">
        <v>338</v>
      </c>
      <c r="B168">
        <v>11965</v>
      </c>
      <c r="C168" t="s">
        <v>339</v>
      </c>
      <c r="D168">
        <v>47.1</v>
      </c>
      <c r="E168">
        <v>38.799999999999997</v>
      </c>
      <c r="F168">
        <v>52</v>
      </c>
    </row>
    <row r="169" spans="1:6" x14ac:dyDescent="0.25">
      <c r="A169" t="s">
        <v>340</v>
      </c>
      <c r="B169">
        <v>11967</v>
      </c>
      <c r="C169" t="s">
        <v>341</v>
      </c>
      <c r="D169">
        <v>36.9</v>
      </c>
      <c r="E169">
        <v>38</v>
      </c>
      <c r="F169">
        <v>34.9</v>
      </c>
    </row>
    <row r="170" spans="1:6" x14ac:dyDescent="0.25">
      <c r="A170" t="s">
        <v>342</v>
      </c>
      <c r="B170">
        <v>11968</v>
      </c>
      <c r="C170" t="s">
        <v>343</v>
      </c>
      <c r="D170">
        <v>49.4</v>
      </c>
      <c r="E170">
        <v>47.8</v>
      </c>
      <c r="F170">
        <v>50.3</v>
      </c>
    </row>
    <row r="171" spans="1:6" x14ac:dyDescent="0.25">
      <c r="A171" t="s">
        <v>344</v>
      </c>
      <c r="B171">
        <v>11970</v>
      </c>
      <c r="C171" t="s">
        <v>345</v>
      </c>
      <c r="D171">
        <v>54.6</v>
      </c>
      <c r="E171">
        <v>59.8</v>
      </c>
      <c r="F171">
        <v>51</v>
      </c>
    </row>
    <row r="172" spans="1:6" x14ac:dyDescent="0.25">
      <c r="A172" t="s">
        <v>346</v>
      </c>
      <c r="B172">
        <v>11971</v>
      </c>
      <c r="C172" t="s">
        <v>347</v>
      </c>
      <c r="D172">
        <v>54.1</v>
      </c>
      <c r="E172">
        <v>53.9</v>
      </c>
      <c r="F172">
        <v>54.2</v>
      </c>
    </row>
    <row r="173" spans="1:6" x14ac:dyDescent="0.25">
      <c r="A173" t="s">
        <v>348</v>
      </c>
      <c r="B173">
        <v>11972</v>
      </c>
      <c r="C173" t="s">
        <v>349</v>
      </c>
      <c r="D173">
        <v>41.6</v>
      </c>
      <c r="E173">
        <v>40.799999999999997</v>
      </c>
      <c r="F173">
        <v>42.4</v>
      </c>
    </row>
    <row r="174" spans="1:6" x14ac:dyDescent="0.25">
      <c r="A174" t="s">
        <v>350</v>
      </c>
      <c r="B174">
        <v>11973</v>
      </c>
      <c r="C174" t="s">
        <v>351</v>
      </c>
      <c r="D174">
        <v>21.1</v>
      </c>
      <c r="E174" t="s">
        <v>449</v>
      </c>
      <c r="F174">
        <v>20.7</v>
      </c>
    </row>
    <row r="175" spans="1:6" x14ac:dyDescent="0.25">
      <c r="A175" t="s">
        <v>352</v>
      </c>
      <c r="B175">
        <v>11975</v>
      </c>
      <c r="C175" t="s">
        <v>353</v>
      </c>
      <c r="D175">
        <v>55.7</v>
      </c>
      <c r="E175">
        <v>53.9</v>
      </c>
      <c r="F175">
        <v>59.3</v>
      </c>
    </row>
    <row r="176" spans="1:6" x14ac:dyDescent="0.25">
      <c r="A176" t="s">
        <v>354</v>
      </c>
      <c r="B176">
        <v>11976</v>
      </c>
      <c r="C176" t="s">
        <v>355</v>
      </c>
      <c r="D176">
        <v>55.6</v>
      </c>
      <c r="E176">
        <v>55.3</v>
      </c>
      <c r="F176">
        <v>55.7</v>
      </c>
    </row>
    <row r="177" spans="1:6" x14ac:dyDescent="0.25">
      <c r="A177" t="s">
        <v>356</v>
      </c>
      <c r="B177">
        <v>11977</v>
      </c>
      <c r="C177" t="s">
        <v>357</v>
      </c>
      <c r="D177">
        <v>50.4</v>
      </c>
      <c r="E177">
        <v>44</v>
      </c>
      <c r="F177">
        <v>53.8</v>
      </c>
    </row>
    <row r="178" spans="1:6" x14ac:dyDescent="0.25">
      <c r="A178" t="s">
        <v>358</v>
      </c>
      <c r="B178">
        <v>11978</v>
      </c>
      <c r="C178" t="s">
        <v>359</v>
      </c>
      <c r="D178">
        <v>51.1</v>
      </c>
      <c r="E178">
        <v>51.4</v>
      </c>
      <c r="F178">
        <v>50.8</v>
      </c>
    </row>
    <row r="179" spans="1:6" x14ac:dyDescent="0.25">
      <c r="A179" t="s">
        <v>360</v>
      </c>
      <c r="B179">
        <v>11980</v>
      </c>
      <c r="C179" t="s">
        <v>361</v>
      </c>
      <c r="D179">
        <v>40.4</v>
      </c>
      <c r="E179">
        <v>39.1</v>
      </c>
      <c r="F179">
        <v>43.8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selection activeCell="E169" sqref="E169"/>
    </sheetView>
  </sheetViews>
  <sheetFormatPr defaultRowHeight="15" x14ac:dyDescent="0.25"/>
  <cols>
    <col min="1" max="1" width="15.42578125" style="41" bestFit="1" customWidth="1"/>
    <col min="2" max="2" width="8" style="41" bestFit="1" customWidth="1"/>
    <col min="3" max="3" width="16.85546875" style="41" bestFit="1" customWidth="1"/>
    <col min="4" max="4" width="50.5703125" style="41" bestFit="1" customWidth="1"/>
    <col min="5" max="5" width="50.5703125" style="41" customWidth="1"/>
    <col min="6" max="6" width="47.85546875" style="41" bestFit="1" customWidth="1"/>
    <col min="7" max="16384" width="9.140625" style="41"/>
  </cols>
  <sheetData>
    <row r="1" spans="1:6" x14ac:dyDescent="0.25">
      <c r="A1" t="s">
        <v>4</v>
      </c>
      <c r="B1" t="s">
        <v>5</v>
      </c>
      <c r="C1" t="s">
        <v>6</v>
      </c>
      <c r="D1" t="s">
        <v>450</v>
      </c>
      <c r="E1" t="s">
        <v>1005</v>
      </c>
      <c r="F1" t="s">
        <v>451</v>
      </c>
    </row>
    <row r="2" spans="1:6" x14ac:dyDescent="0.25">
      <c r="A2" t="s">
        <v>70</v>
      </c>
      <c r="B2">
        <v>11556</v>
      </c>
      <c r="C2" t="s">
        <v>71</v>
      </c>
      <c r="D2" t="e">
        <v>#VALUE!</v>
      </c>
      <c r="E2" t="e">
        <v>#VALUE!</v>
      </c>
      <c r="F2" t="e">
        <v>#VALUE!</v>
      </c>
    </row>
    <row r="3" spans="1:6" x14ac:dyDescent="0.25">
      <c r="A3" t="s">
        <v>138</v>
      </c>
      <c r="B3">
        <v>11717</v>
      </c>
      <c r="C3" t="s">
        <v>139</v>
      </c>
      <c r="D3">
        <v>0.70299999999999996</v>
      </c>
      <c r="E3">
        <v>0.29700000000000004</v>
      </c>
      <c r="F3">
        <v>0.126</v>
      </c>
    </row>
    <row r="4" spans="1:6" x14ac:dyDescent="0.25">
      <c r="A4" t="s">
        <v>148</v>
      </c>
      <c r="B4">
        <v>11722</v>
      </c>
      <c r="C4" t="s">
        <v>149</v>
      </c>
      <c r="D4">
        <v>0.70599999999999996</v>
      </c>
      <c r="E4">
        <v>0.29400000000000004</v>
      </c>
      <c r="F4">
        <v>0.154</v>
      </c>
    </row>
    <row r="5" spans="1:6" x14ac:dyDescent="0.25">
      <c r="A5" t="s">
        <v>62</v>
      </c>
      <c r="B5">
        <v>11550</v>
      </c>
      <c r="C5" t="s">
        <v>63</v>
      </c>
      <c r="D5">
        <v>0.71499999999999997</v>
      </c>
      <c r="E5">
        <v>0.28500000000000003</v>
      </c>
      <c r="F5">
        <v>0.16800000000000001</v>
      </c>
    </row>
    <row r="6" spans="1:6" x14ac:dyDescent="0.25">
      <c r="A6" t="s">
        <v>96</v>
      </c>
      <c r="B6">
        <v>11575</v>
      </c>
      <c r="C6" t="s">
        <v>97</v>
      </c>
      <c r="D6">
        <v>0.74299999999999999</v>
      </c>
      <c r="E6">
        <v>0.25700000000000001</v>
      </c>
      <c r="F6">
        <v>0.13900000000000001</v>
      </c>
    </row>
    <row r="7" spans="1:6" x14ac:dyDescent="0.25">
      <c r="A7" t="s">
        <v>154</v>
      </c>
      <c r="B7">
        <v>11726</v>
      </c>
      <c r="C7" t="s">
        <v>155</v>
      </c>
      <c r="D7">
        <v>0.75</v>
      </c>
      <c r="E7">
        <v>0.25</v>
      </c>
      <c r="F7">
        <v>0.154</v>
      </c>
    </row>
    <row r="8" spans="1:6" x14ac:dyDescent="0.25">
      <c r="A8" t="s">
        <v>32</v>
      </c>
      <c r="B8">
        <v>11096</v>
      </c>
      <c r="C8" t="s">
        <v>33</v>
      </c>
      <c r="D8">
        <v>0.753</v>
      </c>
      <c r="E8">
        <v>0.247</v>
      </c>
      <c r="F8">
        <v>0.14699999999999999</v>
      </c>
    </row>
    <row r="9" spans="1:6" x14ac:dyDescent="0.25">
      <c r="A9" t="s">
        <v>66</v>
      </c>
      <c r="B9">
        <v>11553</v>
      </c>
      <c r="C9" t="s">
        <v>67</v>
      </c>
      <c r="D9">
        <v>0.78200000000000003</v>
      </c>
      <c r="E9">
        <v>0.21799999999999997</v>
      </c>
      <c r="F9">
        <v>0.20499999999999999</v>
      </c>
    </row>
    <row r="10" spans="1:6" x14ac:dyDescent="0.25">
      <c r="A10" t="s">
        <v>48</v>
      </c>
      <c r="B10">
        <v>11520</v>
      </c>
      <c r="C10" t="s">
        <v>49</v>
      </c>
      <c r="D10">
        <v>0.78400000000000003</v>
      </c>
      <c r="E10">
        <v>0.21599999999999997</v>
      </c>
      <c r="F10">
        <v>0.24</v>
      </c>
    </row>
    <row r="11" spans="1:6" x14ac:dyDescent="0.25">
      <c r="A11" t="s">
        <v>274</v>
      </c>
      <c r="B11">
        <v>11901</v>
      </c>
      <c r="C11" t="s">
        <v>275</v>
      </c>
      <c r="D11">
        <v>0.79</v>
      </c>
      <c r="E11">
        <v>0.20999999999999996</v>
      </c>
      <c r="F11">
        <v>0.21</v>
      </c>
    </row>
    <row r="12" spans="1:6" x14ac:dyDescent="0.25">
      <c r="A12" t="s">
        <v>28</v>
      </c>
      <c r="B12">
        <v>11042</v>
      </c>
      <c r="C12" t="s">
        <v>29</v>
      </c>
      <c r="D12">
        <v>0.79200000000000004</v>
      </c>
      <c r="E12">
        <v>0.20799999999999996</v>
      </c>
      <c r="F12">
        <v>8.3000000000000004E-2</v>
      </c>
    </row>
    <row r="13" spans="1:6" x14ac:dyDescent="0.25">
      <c r="A13" t="s">
        <v>52</v>
      </c>
      <c r="B13">
        <v>11542</v>
      </c>
      <c r="C13" t="s">
        <v>53</v>
      </c>
      <c r="D13">
        <v>0.79500000000000004</v>
      </c>
      <c r="E13">
        <v>0.20499999999999996</v>
      </c>
      <c r="F13">
        <v>0.34399999999999997</v>
      </c>
    </row>
    <row r="14" spans="1:6" x14ac:dyDescent="0.25">
      <c r="A14" t="s">
        <v>324</v>
      </c>
      <c r="B14">
        <v>11958</v>
      </c>
      <c r="C14" t="s">
        <v>325</v>
      </c>
      <c r="D14">
        <v>0.80599999999999994</v>
      </c>
      <c r="E14">
        <v>0.19400000000000006</v>
      </c>
      <c r="F14">
        <v>0.58299999999999996</v>
      </c>
    </row>
    <row r="15" spans="1:6" x14ac:dyDescent="0.25">
      <c r="A15" t="s">
        <v>266</v>
      </c>
      <c r="B15">
        <v>11798</v>
      </c>
      <c r="C15" t="s">
        <v>267</v>
      </c>
      <c r="D15">
        <v>0.80700000000000005</v>
      </c>
      <c r="E15">
        <v>0.19299999999999995</v>
      </c>
      <c r="F15">
        <v>0.23899999999999999</v>
      </c>
    </row>
    <row r="16" spans="1:6" x14ac:dyDescent="0.25">
      <c r="A16" t="s">
        <v>124</v>
      </c>
      <c r="B16">
        <v>11706</v>
      </c>
      <c r="C16" t="s">
        <v>125</v>
      </c>
      <c r="D16">
        <v>0.82200000000000006</v>
      </c>
      <c r="E16">
        <v>0.17799999999999994</v>
      </c>
      <c r="F16">
        <v>0.22500000000000001</v>
      </c>
    </row>
    <row r="17" spans="1:6" x14ac:dyDescent="0.25">
      <c r="A17" t="s">
        <v>114</v>
      </c>
      <c r="B17">
        <v>11701</v>
      </c>
      <c r="C17" t="s">
        <v>115</v>
      </c>
      <c r="D17">
        <v>0.83099999999999996</v>
      </c>
      <c r="E17">
        <v>0.16900000000000004</v>
      </c>
      <c r="F17">
        <v>0.25600000000000001</v>
      </c>
    </row>
    <row r="18" spans="1:6" x14ac:dyDescent="0.25">
      <c r="A18" t="s">
        <v>320</v>
      </c>
      <c r="B18">
        <v>11956</v>
      </c>
      <c r="C18" t="s">
        <v>321</v>
      </c>
      <c r="D18">
        <v>0.83299999999999996</v>
      </c>
      <c r="E18">
        <v>0.16700000000000004</v>
      </c>
      <c r="F18">
        <v>0.48899999999999999</v>
      </c>
    </row>
    <row r="19" spans="1:6" x14ac:dyDescent="0.25">
      <c r="A19" t="s">
        <v>108</v>
      </c>
      <c r="B19">
        <v>11590</v>
      </c>
      <c r="C19" t="s">
        <v>109</v>
      </c>
      <c r="D19">
        <v>0.84</v>
      </c>
      <c r="E19">
        <v>0.16000000000000003</v>
      </c>
      <c r="F19">
        <v>0.33700000000000002</v>
      </c>
    </row>
    <row r="20" spans="1:6" x14ac:dyDescent="0.25">
      <c r="A20" t="s">
        <v>298</v>
      </c>
      <c r="B20">
        <v>11944</v>
      </c>
      <c r="C20" t="s">
        <v>299</v>
      </c>
      <c r="D20">
        <v>0.84799999999999998</v>
      </c>
      <c r="E20">
        <v>0.15200000000000002</v>
      </c>
      <c r="F20">
        <v>0.33399999999999996</v>
      </c>
    </row>
    <row r="21" spans="1:6" x14ac:dyDescent="0.25">
      <c r="A21" t="s">
        <v>34</v>
      </c>
      <c r="B21">
        <v>11501</v>
      </c>
      <c r="C21" t="s">
        <v>35</v>
      </c>
      <c r="D21">
        <v>0.85099999999999998</v>
      </c>
      <c r="E21">
        <v>0.14900000000000002</v>
      </c>
      <c r="F21">
        <v>0.38600000000000001</v>
      </c>
    </row>
    <row r="22" spans="1:6" x14ac:dyDescent="0.25">
      <c r="A22" t="s">
        <v>308</v>
      </c>
      <c r="B22">
        <v>11950</v>
      </c>
      <c r="C22" t="s">
        <v>309</v>
      </c>
      <c r="D22">
        <v>0.85099999999999998</v>
      </c>
      <c r="E22">
        <v>0.14900000000000002</v>
      </c>
      <c r="F22">
        <v>0.14000000000000001</v>
      </c>
    </row>
    <row r="23" spans="1:6" x14ac:dyDescent="0.25">
      <c r="A23" t="s">
        <v>12</v>
      </c>
      <c r="B23">
        <v>11003</v>
      </c>
      <c r="C23" t="s">
        <v>13</v>
      </c>
      <c r="D23">
        <v>0.85400000000000009</v>
      </c>
      <c r="E23">
        <v>0.14599999999999991</v>
      </c>
      <c r="F23">
        <v>0.28699999999999998</v>
      </c>
    </row>
    <row r="24" spans="1:6" x14ac:dyDescent="0.25">
      <c r="A24" t="s">
        <v>182</v>
      </c>
      <c r="B24">
        <v>11746</v>
      </c>
      <c r="C24" t="s">
        <v>183</v>
      </c>
      <c r="D24">
        <v>0.86199999999999999</v>
      </c>
      <c r="E24">
        <v>0.13800000000000001</v>
      </c>
      <c r="F24">
        <v>0.41100000000000003</v>
      </c>
    </row>
    <row r="25" spans="1:6" x14ac:dyDescent="0.25">
      <c r="A25" t="s">
        <v>310</v>
      </c>
      <c r="B25">
        <v>11951</v>
      </c>
      <c r="C25" t="s">
        <v>311</v>
      </c>
      <c r="D25">
        <v>0.86699999999999999</v>
      </c>
      <c r="E25">
        <v>0.13300000000000001</v>
      </c>
      <c r="F25">
        <v>0.14199999999999999</v>
      </c>
    </row>
    <row r="26" spans="1:6" x14ac:dyDescent="0.25">
      <c r="A26" t="s">
        <v>130</v>
      </c>
      <c r="B26">
        <v>11713</v>
      </c>
      <c r="C26" t="s">
        <v>131</v>
      </c>
      <c r="D26">
        <v>0.871</v>
      </c>
      <c r="E26">
        <v>0.129</v>
      </c>
      <c r="F26">
        <v>0.29100000000000004</v>
      </c>
    </row>
    <row r="27" spans="1:6" x14ac:dyDescent="0.25">
      <c r="A27" t="s">
        <v>224</v>
      </c>
      <c r="B27">
        <v>11772</v>
      </c>
      <c r="C27" t="s">
        <v>225</v>
      </c>
      <c r="D27">
        <v>0.872</v>
      </c>
      <c r="E27">
        <v>0.128</v>
      </c>
      <c r="F27">
        <v>0.23899999999999999</v>
      </c>
    </row>
    <row r="28" spans="1:6" x14ac:dyDescent="0.25">
      <c r="A28" t="s">
        <v>42</v>
      </c>
      <c r="B28">
        <v>11514</v>
      </c>
      <c r="C28" t="s">
        <v>43</v>
      </c>
      <c r="D28">
        <v>0.87400000000000011</v>
      </c>
      <c r="E28">
        <v>0.12599999999999989</v>
      </c>
      <c r="F28">
        <v>0.39399999999999996</v>
      </c>
    </row>
    <row r="29" spans="1:6" x14ac:dyDescent="0.25">
      <c r="A29" t="s">
        <v>340</v>
      </c>
      <c r="B29">
        <v>11967</v>
      </c>
      <c r="C29" t="s">
        <v>341</v>
      </c>
      <c r="D29">
        <v>0.87599999999999989</v>
      </c>
      <c r="E29">
        <v>0.12400000000000011</v>
      </c>
      <c r="F29">
        <v>0.13600000000000001</v>
      </c>
    </row>
    <row r="30" spans="1:6" x14ac:dyDescent="0.25">
      <c r="A30" t="s">
        <v>142</v>
      </c>
      <c r="B30">
        <v>11719</v>
      </c>
      <c r="C30" t="s">
        <v>143</v>
      </c>
      <c r="D30">
        <v>0.877</v>
      </c>
      <c r="E30">
        <v>0.123</v>
      </c>
      <c r="F30">
        <v>0.35100000000000003</v>
      </c>
    </row>
    <row r="31" spans="1:6" x14ac:dyDescent="0.25">
      <c r="A31" t="s">
        <v>74</v>
      </c>
      <c r="B31">
        <v>11558</v>
      </c>
      <c r="C31" t="s">
        <v>75</v>
      </c>
      <c r="D31">
        <v>0.878</v>
      </c>
      <c r="E31">
        <v>0.122</v>
      </c>
      <c r="F31">
        <v>0.27800000000000002</v>
      </c>
    </row>
    <row r="32" spans="1:6" x14ac:dyDescent="0.25">
      <c r="A32" t="s">
        <v>120</v>
      </c>
      <c r="B32">
        <v>11704</v>
      </c>
      <c r="C32" t="s">
        <v>121</v>
      </c>
      <c r="D32">
        <v>0.878</v>
      </c>
      <c r="E32">
        <v>0.122</v>
      </c>
      <c r="F32">
        <v>0.223</v>
      </c>
    </row>
    <row r="33" spans="1:6" x14ac:dyDescent="0.25">
      <c r="A33" t="s">
        <v>22</v>
      </c>
      <c r="B33">
        <v>11024</v>
      </c>
      <c r="C33" t="s">
        <v>23</v>
      </c>
      <c r="D33">
        <v>0.88</v>
      </c>
      <c r="E33">
        <v>0.12</v>
      </c>
      <c r="F33">
        <v>0.504</v>
      </c>
    </row>
    <row r="34" spans="1:6" x14ac:dyDescent="0.25">
      <c r="A34" t="s">
        <v>318</v>
      </c>
      <c r="B34">
        <v>11955</v>
      </c>
      <c r="C34" t="s">
        <v>319</v>
      </c>
      <c r="D34">
        <v>0.88200000000000001</v>
      </c>
      <c r="E34">
        <v>0.11799999999999999</v>
      </c>
      <c r="F34">
        <v>0.32100000000000001</v>
      </c>
    </row>
    <row r="35" spans="1:6" x14ac:dyDescent="0.25">
      <c r="A35" t="s">
        <v>14</v>
      </c>
      <c r="B35">
        <v>11010</v>
      </c>
      <c r="C35" t="s">
        <v>15</v>
      </c>
      <c r="D35">
        <v>0.88700000000000001</v>
      </c>
      <c r="E35">
        <v>0.11299999999999999</v>
      </c>
      <c r="F35">
        <v>0.29499999999999998</v>
      </c>
    </row>
    <row r="36" spans="1:6" x14ac:dyDescent="0.25">
      <c r="A36" t="s">
        <v>104</v>
      </c>
      <c r="B36">
        <v>11580</v>
      </c>
      <c r="C36" t="s">
        <v>105</v>
      </c>
      <c r="D36">
        <v>0.88800000000000001</v>
      </c>
      <c r="E36">
        <v>0.11199999999999999</v>
      </c>
      <c r="F36">
        <v>0.34600000000000003</v>
      </c>
    </row>
    <row r="37" spans="1:6" x14ac:dyDescent="0.25">
      <c r="A37" t="s">
        <v>200</v>
      </c>
      <c r="B37">
        <v>11757</v>
      </c>
      <c r="C37" t="s">
        <v>201</v>
      </c>
      <c r="D37">
        <v>0.89</v>
      </c>
      <c r="E37">
        <v>0.10999999999999999</v>
      </c>
      <c r="F37">
        <v>0.22399999999999998</v>
      </c>
    </row>
    <row r="38" spans="1:6" x14ac:dyDescent="0.25">
      <c r="A38" t="s">
        <v>300</v>
      </c>
      <c r="B38">
        <v>11946</v>
      </c>
      <c r="C38" t="s">
        <v>301</v>
      </c>
      <c r="D38">
        <v>0.89200000000000002</v>
      </c>
      <c r="E38">
        <v>0.10799999999999998</v>
      </c>
      <c r="F38">
        <v>0.32799999999999996</v>
      </c>
    </row>
    <row r="39" spans="1:6" x14ac:dyDescent="0.25">
      <c r="A39" t="s">
        <v>206</v>
      </c>
      <c r="B39">
        <v>11763</v>
      </c>
      <c r="C39" t="s">
        <v>207</v>
      </c>
      <c r="D39">
        <v>0.89300000000000002</v>
      </c>
      <c r="E39">
        <v>0.10699999999999998</v>
      </c>
      <c r="F39">
        <v>0.24100000000000002</v>
      </c>
    </row>
    <row r="40" spans="1:6" x14ac:dyDescent="0.25">
      <c r="A40" t="s">
        <v>186</v>
      </c>
      <c r="B40">
        <v>11749</v>
      </c>
      <c r="C40" t="s">
        <v>187</v>
      </c>
      <c r="D40">
        <v>0.89599999999999991</v>
      </c>
      <c r="E40">
        <v>0.10400000000000009</v>
      </c>
      <c r="F40">
        <v>0.26300000000000001</v>
      </c>
    </row>
    <row r="41" spans="1:6" x14ac:dyDescent="0.25">
      <c r="A41" t="s">
        <v>64</v>
      </c>
      <c r="B41">
        <v>11552</v>
      </c>
      <c r="C41" t="s">
        <v>65</v>
      </c>
      <c r="D41">
        <v>0.89700000000000002</v>
      </c>
      <c r="E41">
        <v>0.10299999999999998</v>
      </c>
      <c r="F41">
        <v>0.375</v>
      </c>
    </row>
    <row r="42" spans="1:6" x14ac:dyDescent="0.25">
      <c r="A42" t="s">
        <v>352</v>
      </c>
      <c r="B42">
        <v>11975</v>
      </c>
      <c r="C42" t="s">
        <v>353</v>
      </c>
      <c r="D42">
        <v>0.89700000000000002</v>
      </c>
      <c r="E42">
        <v>0.10299999999999998</v>
      </c>
      <c r="F42">
        <v>0.624</v>
      </c>
    </row>
    <row r="43" spans="1:6" x14ac:dyDescent="0.25">
      <c r="A43" t="s">
        <v>158</v>
      </c>
      <c r="B43">
        <v>11729</v>
      </c>
      <c r="C43" t="s">
        <v>159</v>
      </c>
      <c r="D43">
        <v>0.90099999999999991</v>
      </c>
      <c r="E43">
        <v>9.9000000000000088E-2</v>
      </c>
      <c r="F43">
        <v>0.28399999999999997</v>
      </c>
    </row>
    <row r="44" spans="1:6" x14ac:dyDescent="0.25">
      <c r="A44" t="s">
        <v>284</v>
      </c>
      <c r="B44">
        <v>11934</v>
      </c>
      <c r="C44" t="s">
        <v>285</v>
      </c>
      <c r="D44">
        <v>0.90099999999999991</v>
      </c>
      <c r="E44">
        <v>9.9000000000000088E-2</v>
      </c>
      <c r="F44">
        <v>0.27600000000000002</v>
      </c>
    </row>
    <row r="45" spans="1:6" x14ac:dyDescent="0.25">
      <c r="A45" t="s">
        <v>16</v>
      </c>
      <c r="B45">
        <v>11020</v>
      </c>
      <c r="C45" t="s">
        <v>17</v>
      </c>
      <c r="D45">
        <v>0.90300000000000002</v>
      </c>
      <c r="E45">
        <v>9.6999999999999975E-2</v>
      </c>
      <c r="F45">
        <v>0.627</v>
      </c>
    </row>
    <row r="46" spans="1:6" x14ac:dyDescent="0.25">
      <c r="A46" t="s">
        <v>226</v>
      </c>
      <c r="B46">
        <v>11776</v>
      </c>
      <c r="C46" t="s">
        <v>227</v>
      </c>
      <c r="D46">
        <v>0.90300000000000002</v>
      </c>
      <c r="E46">
        <v>9.6999999999999975E-2</v>
      </c>
      <c r="F46">
        <v>0.33399999999999996</v>
      </c>
    </row>
    <row r="47" spans="1:6" x14ac:dyDescent="0.25">
      <c r="A47" t="s">
        <v>286</v>
      </c>
      <c r="B47">
        <v>11935</v>
      </c>
      <c r="C47" t="s">
        <v>287</v>
      </c>
      <c r="D47">
        <v>0.90400000000000003</v>
      </c>
      <c r="E47">
        <v>9.5999999999999974E-2</v>
      </c>
      <c r="F47">
        <v>0.40399999999999997</v>
      </c>
    </row>
    <row r="48" spans="1:6" x14ac:dyDescent="0.25">
      <c r="A48" t="s">
        <v>156</v>
      </c>
      <c r="B48">
        <v>11727</v>
      </c>
      <c r="C48" t="s">
        <v>157</v>
      </c>
      <c r="D48">
        <v>0.90599999999999992</v>
      </c>
      <c r="E48">
        <v>9.4000000000000083E-2</v>
      </c>
      <c r="F48">
        <v>0.34200000000000003</v>
      </c>
    </row>
    <row r="49" spans="1:6" x14ac:dyDescent="0.25">
      <c r="A49" t="s">
        <v>342</v>
      </c>
      <c r="B49">
        <v>11968</v>
      </c>
      <c r="C49" t="s">
        <v>343</v>
      </c>
      <c r="D49">
        <v>0.90599999999999992</v>
      </c>
      <c r="E49">
        <v>9.4000000000000083E-2</v>
      </c>
      <c r="F49">
        <v>0.45899999999999996</v>
      </c>
    </row>
    <row r="50" spans="1:6" x14ac:dyDescent="0.25">
      <c r="A50" t="s">
        <v>26</v>
      </c>
      <c r="B50">
        <v>11040</v>
      </c>
      <c r="C50" t="s">
        <v>27</v>
      </c>
      <c r="D50">
        <v>0.90700000000000003</v>
      </c>
      <c r="E50">
        <v>9.2999999999999972E-2</v>
      </c>
      <c r="F50">
        <v>0.45299999999999996</v>
      </c>
    </row>
    <row r="51" spans="1:6" x14ac:dyDescent="0.25">
      <c r="A51" t="s">
        <v>282</v>
      </c>
      <c r="B51">
        <v>11933</v>
      </c>
      <c r="C51" t="s">
        <v>283</v>
      </c>
      <c r="D51">
        <v>0.90700000000000003</v>
      </c>
      <c r="E51">
        <v>9.2999999999999972E-2</v>
      </c>
      <c r="F51">
        <v>0.27899999999999997</v>
      </c>
    </row>
    <row r="52" spans="1:6" x14ac:dyDescent="0.25">
      <c r="A52" t="s">
        <v>360</v>
      </c>
      <c r="B52">
        <v>11980</v>
      </c>
      <c r="C52" t="s">
        <v>361</v>
      </c>
      <c r="D52">
        <v>0.90700000000000003</v>
      </c>
      <c r="E52">
        <v>9.2999999999999972E-2</v>
      </c>
      <c r="F52">
        <v>0.28999999999999998</v>
      </c>
    </row>
    <row r="53" spans="1:6" x14ac:dyDescent="0.25">
      <c r="A53" t="s">
        <v>240</v>
      </c>
      <c r="B53">
        <v>11784</v>
      </c>
      <c r="C53" t="s">
        <v>241</v>
      </c>
      <c r="D53">
        <v>0.90900000000000003</v>
      </c>
      <c r="E53">
        <v>9.099999999999997E-2</v>
      </c>
      <c r="F53">
        <v>0.253</v>
      </c>
    </row>
    <row r="54" spans="1:6" x14ac:dyDescent="0.25">
      <c r="A54" t="s">
        <v>68</v>
      </c>
      <c r="B54">
        <v>11554</v>
      </c>
      <c r="C54" t="s">
        <v>69</v>
      </c>
      <c r="D54">
        <v>0.91</v>
      </c>
      <c r="E54">
        <v>8.9999999999999969E-2</v>
      </c>
      <c r="F54">
        <v>0.36</v>
      </c>
    </row>
    <row r="55" spans="1:6" x14ac:dyDescent="0.25">
      <c r="A55" t="s">
        <v>40</v>
      </c>
      <c r="B55">
        <v>11510</v>
      </c>
      <c r="C55" t="s">
        <v>41</v>
      </c>
      <c r="D55">
        <v>0.91200000000000003</v>
      </c>
      <c r="E55">
        <v>8.7999999999999967E-2</v>
      </c>
      <c r="F55">
        <v>0.40899999999999997</v>
      </c>
    </row>
    <row r="56" spans="1:6" x14ac:dyDescent="0.25">
      <c r="A56" t="s">
        <v>106</v>
      </c>
      <c r="B56">
        <v>11581</v>
      </c>
      <c r="C56" t="s">
        <v>107</v>
      </c>
      <c r="D56">
        <v>0.91200000000000003</v>
      </c>
      <c r="E56">
        <v>8.7999999999999967E-2</v>
      </c>
      <c r="F56">
        <v>0.40899999999999997</v>
      </c>
    </row>
    <row r="57" spans="1:6" x14ac:dyDescent="0.25">
      <c r="A57" t="s">
        <v>44</v>
      </c>
      <c r="B57">
        <v>11516</v>
      </c>
      <c r="C57" t="s">
        <v>45</v>
      </c>
      <c r="D57">
        <v>0.91299999999999992</v>
      </c>
      <c r="E57">
        <v>8.7000000000000077E-2</v>
      </c>
      <c r="F57">
        <v>0.48200000000000004</v>
      </c>
    </row>
    <row r="58" spans="1:6" x14ac:dyDescent="0.25">
      <c r="A58" t="s">
        <v>268</v>
      </c>
      <c r="B58">
        <v>11801</v>
      </c>
      <c r="C58" t="s">
        <v>269</v>
      </c>
      <c r="D58">
        <v>0.91299999999999992</v>
      </c>
      <c r="E58">
        <v>8.7000000000000077E-2</v>
      </c>
      <c r="F58">
        <v>0.34299999999999997</v>
      </c>
    </row>
    <row r="59" spans="1:6" x14ac:dyDescent="0.25">
      <c r="A59" t="s">
        <v>20</v>
      </c>
      <c r="B59">
        <v>11023</v>
      </c>
      <c r="C59" t="s">
        <v>21</v>
      </c>
      <c r="D59">
        <v>0.91400000000000003</v>
      </c>
      <c r="E59">
        <v>8.5999999999999965E-2</v>
      </c>
      <c r="F59">
        <v>0.60499999999999998</v>
      </c>
    </row>
    <row r="60" spans="1:6" x14ac:dyDescent="0.25">
      <c r="A60" t="s">
        <v>222</v>
      </c>
      <c r="B60">
        <v>11771</v>
      </c>
      <c r="C60" t="s">
        <v>223</v>
      </c>
      <c r="D60">
        <v>0.91599999999999993</v>
      </c>
      <c r="E60">
        <v>8.4000000000000075E-2</v>
      </c>
      <c r="F60">
        <v>0.54100000000000004</v>
      </c>
    </row>
    <row r="61" spans="1:6" x14ac:dyDescent="0.25">
      <c r="A61" t="s">
        <v>198</v>
      </c>
      <c r="B61">
        <v>11756</v>
      </c>
      <c r="C61" t="s">
        <v>199</v>
      </c>
      <c r="D61">
        <v>0.91700000000000004</v>
      </c>
      <c r="E61">
        <v>8.2999999999999963E-2</v>
      </c>
      <c r="F61">
        <v>0.313</v>
      </c>
    </row>
    <row r="62" spans="1:6" x14ac:dyDescent="0.25">
      <c r="A62" t="s">
        <v>276</v>
      </c>
      <c r="B62">
        <v>11930</v>
      </c>
      <c r="C62" t="s">
        <v>277</v>
      </c>
      <c r="D62">
        <v>0.91900000000000004</v>
      </c>
      <c r="E62">
        <v>8.0999999999999961E-2</v>
      </c>
      <c r="F62">
        <v>0.48899999999999999</v>
      </c>
    </row>
    <row r="63" spans="1:6" x14ac:dyDescent="0.25">
      <c r="A63" t="s">
        <v>168</v>
      </c>
      <c r="B63">
        <v>11735</v>
      </c>
      <c r="C63" t="s">
        <v>169</v>
      </c>
      <c r="D63">
        <v>0.92</v>
      </c>
      <c r="E63">
        <v>7.999999999999996E-2</v>
      </c>
      <c r="F63">
        <v>0.32700000000000001</v>
      </c>
    </row>
    <row r="64" spans="1:6" x14ac:dyDescent="0.25">
      <c r="A64" t="s">
        <v>170</v>
      </c>
      <c r="B64">
        <v>11738</v>
      </c>
      <c r="C64" t="s">
        <v>171</v>
      </c>
      <c r="D64">
        <v>0.92099999999999993</v>
      </c>
      <c r="E64">
        <v>7.900000000000007E-2</v>
      </c>
      <c r="F64">
        <v>0.23300000000000001</v>
      </c>
    </row>
    <row r="65" spans="1:6" x14ac:dyDescent="0.25">
      <c r="A65" t="s">
        <v>144</v>
      </c>
      <c r="B65">
        <v>11720</v>
      </c>
      <c r="C65" t="s">
        <v>145</v>
      </c>
      <c r="D65">
        <v>0.92200000000000004</v>
      </c>
      <c r="E65">
        <v>7.7999999999999958E-2</v>
      </c>
      <c r="F65">
        <v>0.29199999999999998</v>
      </c>
    </row>
    <row r="66" spans="1:6" x14ac:dyDescent="0.25">
      <c r="A66" t="s">
        <v>232</v>
      </c>
      <c r="B66">
        <v>11779</v>
      </c>
      <c r="C66" t="s">
        <v>233</v>
      </c>
      <c r="D66">
        <v>0.92200000000000004</v>
      </c>
      <c r="E66">
        <v>7.7999999999999958E-2</v>
      </c>
      <c r="F66">
        <v>0.28100000000000003</v>
      </c>
    </row>
    <row r="67" spans="1:6" x14ac:dyDescent="0.25">
      <c r="A67" t="s">
        <v>76</v>
      </c>
      <c r="B67">
        <v>11559</v>
      </c>
      <c r="C67" t="s">
        <v>77</v>
      </c>
      <c r="D67">
        <v>0.92400000000000004</v>
      </c>
      <c r="E67">
        <v>7.5999999999999956E-2</v>
      </c>
      <c r="F67">
        <v>0.621</v>
      </c>
    </row>
    <row r="68" spans="1:6" x14ac:dyDescent="0.25">
      <c r="A68" t="s">
        <v>136</v>
      </c>
      <c r="B68">
        <v>11716</v>
      </c>
      <c r="C68" t="s">
        <v>137</v>
      </c>
      <c r="D68">
        <v>0.92400000000000004</v>
      </c>
      <c r="E68">
        <v>7.5999999999999956E-2</v>
      </c>
      <c r="F68">
        <v>0.28100000000000003</v>
      </c>
    </row>
    <row r="69" spans="1:6" x14ac:dyDescent="0.25">
      <c r="A69" t="s">
        <v>294</v>
      </c>
      <c r="B69">
        <v>11941</v>
      </c>
      <c r="C69" t="s">
        <v>295</v>
      </c>
      <c r="D69">
        <v>0.92400000000000004</v>
      </c>
      <c r="E69">
        <v>7.5999999999999956E-2</v>
      </c>
      <c r="F69">
        <v>0.36299999999999999</v>
      </c>
    </row>
    <row r="70" spans="1:6" x14ac:dyDescent="0.25">
      <c r="A70" t="s">
        <v>56</v>
      </c>
      <c r="B70">
        <v>11547</v>
      </c>
      <c r="C70" t="s">
        <v>57</v>
      </c>
      <c r="D70">
        <v>0.92599999999999993</v>
      </c>
      <c r="E70">
        <v>7.4000000000000066E-2</v>
      </c>
      <c r="F70">
        <v>0.54500000000000004</v>
      </c>
    </row>
    <row r="71" spans="1:6" x14ac:dyDescent="0.25">
      <c r="A71" t="s">
        <v>80</v>
      </c>
      <c r="B71">
        <v>11561</v>
      </c>
      <c r="C71" t="s">
        <v>81</v>
      </c>
      <c r="D71">
        <v>0.92599999999999993</v>
      </c>
      <c r="E71">
        <v>7.4000000000000066E-2</v>
      </c>
      <c r="F71">
        <v>0.46899999999999997</v>
      </c>
    </row>
    <row r="72" spans="1:6" x14ac:dyDescent="0.25">
      <c r="A72" t="s">
        <v>214</v>
      </c>
      <c r="B72">
        <v>11767</v>
      </c>
      <c r="C72" t="s">
        <v>215</v>
      </c>
      <c r="D72">
        <v>0.92700000000000005</v>
      </c>
      <c r="E72">
        <v>7.2999999999999954E-2</v>
      </c>
      <c r="F72">
        <v>0.38900000000000001</v>
      </c>
    </row>
    <row r="73" spans="1:6" x14ac:dyDescent="0.25">
      <c r="A73" t="s">
        <v>262</v>
      </c>
      <c r="B73">
        <v>11796</v>
      </c>
      <c r="C73" t="s">
        <v>263</v>
      </c>
      <c r="D73">
        <v>0.92700000000000005</v>
      </c>
      <c r="E73">
        <v>7.2999999999999954E-2</v>
      </c>
      <c r="F73">
        <v>0.32299999999999995</v>
      </c>
    </row>
    <row r="74" spans="1:6" x14ac:dyDescent="0.25">
      <c r="A74" t="s">
        <v>10</v>
      </c>
      <c r="B74">
        <v>11001</v>
      </c>
      <c r="C74" t="s">
        <v>11</v>
      </c>
      <c r="D74">
        <v>0.92799999999999994</v>
      </c>
      <c r="E74">
        <v>7.2000000000000064E-2</v>
      </c>
      <c r="F74">
        <v>0.42100000000000004</v>
      </c>
    </row>
    <row r="75" spans="1:6" x14ac:dyDescent="0.25">
      <c r="A75" t="s">
        <v>78</v>
      </c>
      <c r="B75">
        <v>11560</v>
      </c>
      <c r="C75" t="s">
        <v>79</v>
      </c>
      <c r="D75">
        <v>0.92799999999999994</v>
      </c>
      <c r="E75">
        <v>7.2000000000000064E-2</v>
      </c>
      <c r="F75">
        <v>0.52200000000000002</v>
      </c>
    </row>
    <row r="76" spans="1:6" x14ac:dyDescent="0.25">
      <c r="A76" t="s">
        <v>82</v>
      </c>
      <c r="B76">
        <v>11563</v>
      </c>
      <c r="C76" t="s">
        <v>83</v>
      </c>
      <c r="D76">
        <v>0.92799999999999994</v>
      </c>
      <c r="E76">
        <v>7.2000000000000064E-2</v>
      </c>
      <c r="F76">
        <v>0.39899999999999997</v>
      </c>
    </row>
    <row r="77" spans="1:6" x14ac:dyDescent="0.25">
      <c r="A77" t="s">
        <v>132</v>
      </c>
      <c r="B77">
        <v>11714</v>
      </c>
      <c r="C77" t="s">
        <v>133</v>
      </c>
      <c r="D77">
        <v>0.92799999999999994</v>
      </c>
      <c r="E77">
        <v>7.2000000000000064E-2</v>
      </c>
      <c r="F77">
        <v>0.34100000000000003</v>
      </c>
    </row>
    <row r="78" spans="1:6" x14ac:dyDescent="0.25">
      <c r="A78" t="s">
        <v>196</v>
      </c>
      <c r="B78">
        <v>11755</v>
      </c>
      <c r="C78" t="s">
        <v>197</v>
      </c>
      <c r="D78">
        <v>0.92799999999999994</v>
      </c>
      <c r="E78">
        <v>7.2000000000000064E-2</v>
      </c>
      <c r="F78">
        <v>0.37</v>
      </c>
    </row>
    <row r="79" spans="1:6" x14ac:dyDescent="0.25">
      <c r="A79" t="s">
        <v>330</v>
      </c>
      <c r="B79">
        <v>11961</v>
      </c>
      <c r="C79" t="s">
        <v>331</v>
      </c>
      <c r="D79">
        <v>0.92799999999999994</v>
      </c>
      <c r="E79">
        <v>7.2000000000000064E-2</v>
      </c>
      <c r="F79">
        <v>0.22899999999999998</v>
      </c>
    </row>
    <row r="80" spans="1:6" x14ac:dyDescent="0.25">
      <c r="A80" t="s">
        <v>314</v>
      </c>
      <c r="B80">
        <v>11953</v>
      </c>
      <c r="C80" t="s">
        <v>315</v>
      </c>
      <c r="D80">
        <v>0.93</v>
      </c>
      <c r="E80">
        <v>6.9999999999999951E-2</v>
      </c>
      <c r="F80">
        <v>0.28000000000000003</v>
      </c>
    </row>
    <row r="81" spans="1:6" x14ac:dyDescent="0.25">
      <c r="A81" t="s">
        <v>18</v>
      </c>
      <c r="B81">
        <v>11021</v>
      </c>
      <c r="C81" t="s">
        <v>19</v>
      </c>
      <c r="D81">
        <v>0.93200000000000005</v>
      </c>
      <c r="E81">
        <v>6.7999999999999949E-2</v>
      </c>
      <c r="F81">
        <v>0.65200000000000002</v>
      </c>
    </row>
    <row r="82" spans="1:6" x14ac:dyDescent="0.25">
      <c r="A82" t="s">
        <v>164</v>
      </c>
      <c r="B82">
        <v>11732</v>
      </c>
      <c r="C82" t="s">
        <v>165</v>
      </c>
      <c r="D82">
        <v>0.93400000000000005</v>
      </c>
      <c r="E82">
        <v>6.5999999999999948E-2</v>
      </c>
      <c r="F82">
        <v>0.54200000000000004</v>
      </c>
    </row>
    <row r="83" spans="1:6" x14ac:dyDescent="0.25">
      <c r="A83" t="s">
        <v>176</v>
      </c>
      <c r="B83">
        <v>11741</v>
      </c>
      <c r="C83" t="s">
        <v>177</v>
      </c>
      <c r="D83">
        <v>0.93400000000000005</v>
      </c>
      <c r="E83">
        <v>6.5999999999999948E-2</v>
      </c>
      <c r="F83">
        <v>0.29699999999999999</v>
      </c>
    </row>
    <row r="84" spans="1:6" x14ac:dyDescent="0.25">
      <c r="A84" t="s">
        <v>334</v>
      </c>
      <c r="B84">
        <v>11963</v>
      </c>
      <c r="C84" t="s">
        <v>335</v>
      </c>
      <c r="D84">
        <v>0.93400000000000005</v>
      </c>
      <c r="E84">
        <v>6.5999999999999948E-2</v>
      </c>
      <c r="F84">
        <v>0.52900000000000003</v>
      </c>
    </row>
    <row r="85" spans="1:6" x14ac:dyDescent="0.25">
      <c r="A85" t="s">
        <v>260</v>
      </c>
      <c r="B85">
        <v>11795</v>
      </c>
      <c r="C85" t="s">
        <v>261</v>
      </c>
      <c r="D85">
        <v>0.93500000000000005</v>
      </c>
      <c r="E85">
        <v>6.4999999999999947E-2</v>
      </c>
      <c r="F85">
        <v>0.35799999999999998</v>
      </c>
    </row>
    <row r="86" spans="1:6" x14ac:dyDescent="0.25">
      <c r="A86" t="s">
        <v>288</v>
      </c>
      <c r="B86">
        <v>11937</v>
      </c>
      <c r="C86" t="s">
        <v>289</v>
      </c>
      <c r="D86">
        <v>0.93500000000000005</v>
      </c>
      <c r="E86">
        <v>6.4999999999999947E-2</v>
      </c>
      <c r="F86">
        <v>0.48100000000000004</v>
      </c>
    </row>
    <row r="87" spans="1:6" x14ac:dyDescent="0.25">
      <c r="A87" t="s">
        <v>30</v>
      </c>
      <c r="B87">
        <v>11050</v>
      </c>
      <c r="C87" t="s">
        <v>31</v>
      </c>
      <c r="D87">
        <v>0.93599999999999994</v>
      </c>
      <c r="E87">
        <v>6.4000000000000057E-2</v>
      </c>
      <c r="F87">
        <v>0.61899999999999999</v>
      </c>
    </row>
    <row r="88" spans="1:6" x14ac:dyDescent="0.25">
      <c r="A88" t="s">
        <v>94</v>
      </c>
      <c r="B88">
        <v>11572</v>
      </c>
      <c r="C88" t="s">
        <v>95</v>
      </c>
      <c r="D88">
        <v>0.93599999999999994</v>
      </c>
      <c r="E88">
        <v>6.4000000000000057E-2</v>
      </c>
      <c r="F88">
        <v>0.44799999999999995</v>
      </c>
    </row>
    <row r="89" spans="1:6" x14ac:dyDescent="0.25">
      <c r="A89" t="s">
        <v>290</v>
      </c>
      <c r="B89">
        <v>11939</v>
      </c>
      <c r="C89" t="s">
        <v>291</v>
      </c>
      <c r="D89">
        <v>0.93599999999999994</v>
      </c>
      <c r="E89">
        <v>6.4000000000000057E-2</v>
      </c>
      <c r="F89">
        <v>0.379</v>
      </c>
    </row>
    <row r="90" spans="1:6" x14ac:dyDescent="0.25">
      <c r="A90" t="s">
        <v>128</v>
      </c>
      <c r="B90">
        <v>11710</v>
      </c>
      <c r="C90" t="s">
        <v>129</v>
      </c>
      <c r="D90">
        <v>0.93700000000000006</v>
      </c>
      <c r="E90">
        <v>6.2999999999999945E-2</v>
      </c>
      <c r="F90">
        <v>0.439</v>
      </c>
    </row>
    <row r="91" spans="1:6" x14ac:dyDescent="0.25">
      <c r="A91" t="s">
        <v>202</v>
      </c>
      <c r="B91">
        <v>11758</v>
      </c>
      <c r="C91" t="s">
        <v>203</v>
      </c>
      <c r="D91">
        <v>0.93799999999999994</v>
      </c>
      <c r="E91">
        <v>6.2000000000000055E-2</v>
      </c>
      <c r="F91">
        <v>0.371</v>
      </c>
    </row>
    <row r="92" spans="1:6" x14ac:dyDescent="0.25">
      <c r="A92" t="s">
        <v>110</v>
      </c>
      <c r="B92">
        <v>11596</v>
      </c>
      <c r="C92" t="s">
        <v>111</v>
      </c>
      <c r="D92">
        <v>0.93900000000000006</v>
      </c>
      <c r="E92">
        <v>6.0999999999999943E-2</v>
      </c>
      <c r="F92">
        <v>0.52300000000000002</v>
      </c>
    </row>
    <row r="93" spans="1:6" x14ac:dyDescent="0.25">
      <c r="A93" t="s">
        <v>58</v>
      </c>
      <c r="B93">
        <v>11548</v>
      </c>
      <c r="C93" t="s">
        <v>59</v>
      </c>
      <c r="D93">
        <v>0.94</v>
      </c>
      <c r="E93">
        <v>6.0000000000000053E-2</v>
      </c>
      <c r="F93">
        <v>0.61</v>
      </c>
    </row>
    <row r="94" spans="1:6" x14ac:dyDescent="0.25">
      <c r="A94" t="s">
        <v>194</v>
      </c>
      <c r="B94">
        <v>11754</v>
      </c>
      <c r="C94" t="s">
        <v>195</v>
      </c>
      <c r="D94">
        <v>0.94</v>
      </c>
      <c r="E94">
        <v>6.0000000000000053E-2</v>
      </c>
      <c r="F94">
        <v>0.40899999999999997</v>
      </c>
    </row>
    <row r="95" spans="1:6" x14ac:dyDescent="0.25">
      <c r="A95" t="s">
        <v>230</v>
      </c>
      <c r="B95">
        <v>11778</v>
      </c>
      <c r="C95" t="s">
        <v>231</v>
      </c>
      <c r="D95">
        <v>0.94</v>
      </c>
      <c r="E95">
        <v>6.0000000000000053E-2</v>
      </c>
      <c r="F95">
        <v>0.32</v>
      </c>
    </row>
    <row r="96" spans="1:6" x14ac:dyDescent="0.25">
      <c r="A96" t="s">
        <v>46</v>
      </c>
      <c r="B96">
        <v>11518</v>
      </c>
      <c r="C96" t="s">
        <v>47</v>
      </c>
      <c r="D96">
        <v>0.94099999999999995</v>
      </c>
      <c r="E96">
        <v>5.9000000000000052E-2</v>
      </c>
      <c r="F96">
        <v>0.39600000000000002</v>
      </c>
    </row>
    <row r="97" spans="1:6" x14ac:dyDescent="0.25">
      <c r="A97" t="s">
        <v>180</v>
      </c>
      <c r="B97">
        <v>11743</v>
      </c>
      <c r="C97" t="s">
        <v>181</v>
      </c>
      <c r="D97">
        <v>0.94099999999999995</v>
      </c>
      <c r="E97">
        <v>5.9000000000000052E-2</v>
      </c>
      <c r="F97">
        <v>0.56200000000000006</v>
      </c>
    </row>
    <row r="98" spans="1:6" x14ac:dyDescent="0.25">
      <c r="A98" t="s">
        <v>234</v>
      </c>
      <c r="B98">
        <v>11780</v>
      </c>
      <c r="C98" t="s">
        <v>235</v>
      </c>
      <c r="D98">
        <v>0.94099999999999995</v>
      </c>
      <c r="E98">
        <v>5.9000000000000052E-2</v>
      </c>
      <c r="F98">
        <v>0.45700000000000002</v>
      </c>
    </row>
    <row r="99" spans="1:6" x14ac:dyDescent="0.25">
      <c r="A99" t="s">
        <v>118</v>
      </c>
      <c r="B99">
        <v>11703</v>
      </c>
      <c r="C99" t="s">
        <v>119</v>
      </c>
      <c r="D99">
        <v>0.94200000000000006</v>
      </c>
      <c r="E99">
        <v>5.799999999999994E-2</v>
      </c>
      <c r="F99">
        <v>0.25900000000000001</v>
      </c>
    </row>
    <row r="100" spans="1:6" x14ac:dyDescent="0.25">
      <c r="A100" t="s">
        <v>188</v>
      </c>
      <c r="B100">
        <v>11751</v>
      </c>
      <c r="C100" t="s">
        <v>189</v>
      </c>
      <c r="D100">
        <v>0.94299999999999995</v>
      </c>
      <c r="E100">
        <v>5.7000000000000051E-2</v>
      </c>
      <c r="F100">
        <v>0.32100000000000001</v>
      </c>
    </row>
    <row r="101" spans="1:6" x14ac:dyDescent="0.25">
      <c r="A101" t="s">
        <v>36</v>
      </c>
      <c r="B101">
        <v>11507</v>
      </c>
      <c r="C101" t="s">
        <v>37</v>
      </c>
      <c r="D101">
        <v>0.94400000000000006</v>
      </c>
      <c r="E101">
        <v>5.5999999999999939E-2</v>
      </c>
      <c r="F101">
        <v>0.55000000000000004</v>
      </c>
    </row>
    <row r="102" spans="1:6" x14ac:dyDescent="0.25">
      <c r="A102" t="s">
        <v>160</v>
      </c>
      <c r="B102">
        <v>11730</v>
      </c>
      <c r="C102" t="s">
        <v>161</v>
      </c>
      <c r="D102">
        <v>0.94400000000000006</v>
      </c>
      <c r="E102">
        <v>5.5999999999999939E-2</v>
      </c>
      <c r="F102">
        <v>0.38</v>
      </c>
    </row>
    <row r="103" spans="1:6" x14ac:dyDescent="0.25">
      <c r="A103" t="s">
        <v>190</v>
      </c>
      <c r="B103">
        <v>11752</v>
      </c>
      <c r="C103" t="s">
        <v>191</v>
      </c>
      <c r="D103">
        <v>0.94400000000000006</v>
      </c>
      <c r="E103">
        <v>5.5999999999999939E-2</v>
      </c>
      <c r="F103">
        <v>0.24</v>
      </c>
    </row>
    <row r="104" spans="1:6" x14ac:dyDescent="0.25">
      <c r="A104" t="s">
        <v>212</v>
      </c>
      <c r="B104">
        <v>11766</v>
      </c>
      <c r="C104" t="s">
        <v>213</v>
      </c>
      <c r="D104">
        <v>0.94400000000000006</v>
      </c>
      <c r="E104">
        <v>5.5999999999999939E-2</v>
      </c>
      <c r="F104">
        <v>0.43099999999999999</v>
      </c>
    </row>
    <row r="105" spans="1:6" x14ac:dyDescent="0.25">
      <c r="A105" t="s">
        <v>358</v>
      </c>
      <c r="B105">
        <v>11978</v>
      </c>
      <c r="C105" t="s">
        <v>359</v>
      </c>
      <c r="D105">
        <v>0.94400000000000006</v>
      </c>
      <c r="E105">
        <v>5.5999999999999939E-2</v>
      </c>
      <c r="F105">
        <v>0.49399999999999999</v>
      </c>
    </row>
    <row r="106" spans="1:6" x14ac:dyDescent="0.25">
      <c r="A106" t="s">
        <v>116</v>
      </c>
      <c r="B106">
        <v>11702</v>
      </c>
      <c r="C106" t="s">
        <v>117</v>
      </c>
      <c r="D106">
        <v>0.94499999999999995</v>
      </c>
      <c r="E106">
        <v>5.5000000000000049E-2</v>
      </c>
      <c r="F106">
        <v>0.39600000000000002</v>
      </c>
    </row>
    <row r="107" spans="1:6" x14ac:dyDescent="0.25">
      <c r="A107" t="s">
        <v>178</v>
      </c>
      <c r="B107">
        <v>11742</v>
      </c>
      <c r="C107" t="s">
        <v>179</v>
      </c>
      <c r="D107">
        <v>0.94499999999999995</v>
      </c>
      <c r="E107">
        <v>5.5000000000000049E-2</v>
      </c>
      <c r="F107">
        <v>0.309</v>
      </c>
    </row>
    <row r="108" spans="1:6" x14ac:dyDescent="0.25">
      <c r="A108" t="s">
        <v>256</v>
      </c>
      <c r="B108">
        <v>11793</v>
      </c>
      <c r="C108" t="s">
        <v>257</v>
      </c>
      <c r="D108">
        <v>0.94499999999999995</v>
      </c>
      <c r="E108">
        <v>5.5000000000000049E-2</v>
      </c>
      <c r="F108">
        <v>0.41700000000000004</v>
      </c>
    </row>
    <row r="109" spans="1:6" x14ac:dyDescent="0.25">
      <c r="A109" t="s">
        <v>312</v>
      </c>
      <c r="B109">
        <v>11952</v>
      </c>
      <c r="C109" t="s">
        <v>313</v>
      </c>
      <c r="D109">
        <v>0.94499999999999995</v>
      </c>
      <c r="E109">
        <v>5.5000000000000049E-2</v>
      </c>
      <c r="F109">
        <v>0.41899999999999998</v>
      </c>
    </row>
    <row r="110" spans="1:6" x14ac:dyDescent="0.25">
      <c r="A110" t="s">
        <v>100</v>
      </c>
      <c r="B110">
        <v>11577</v>
      </c>
      <c r="C110" t="s">
        <v>101</v>
      </c>
      <c r="D110">
        <v>0.94599999999999995</v>
      </c>
      <c r="E110">
        <v>5.4000000000000048E-2</v>
      </c>
      <c r="F110">
        <v>0.63700000000000001</v>
      </c>
    </row>
    <row r="111" spans="1:6" x14ac:dyDescent="0.25">
      <c r="A111" t="s">
        <v>316</v>
      </c>
      <c r="B111">
        <v>11954</v>
      </c>
      <c r="C111" t="s">
        <v>317</v>
      </c>
      <c r="D111">
        <v>0.94700000000000006</v>
      </c>
      <c r="E111">
        <v>5.2999999999999936E-2</v>
      </c>
      <c r="F111">
        <v>0.38299999999999995</v>
      </c>
    </row>
    <row r="112" spans="1:6" x14ac:dyDescent="0.25">
      <c r="A112" t="s">
        <v>174</v>
      </c>
      <c r="B112">
        <v>11740</v>
      </c>
      <c r="C112" t="s">
        <v>175</v>
      </c>
      <c r="D112">
        <v>0.94900000000000007</v>
      </c>
      <c r="E112">
        <v>5.0999999999999934E-2</v>
      </c>
      <c r="F112">
        <v>0.47200000000000003</v>
      </c>
    </row>
    <row r="113" spans="1:6" x14ac:dyDescent="0.25">
      <c r="A113" t="s">
        <v>306</v>
      </c>
      <c r="B113">
        <v>11949</v>
      </c>
      <c r="C113" t="s">
        <v>307</v>
      </c>
      <c r="D113">
        <v>0.94900000000000007</v>
      </c>
      <c r="E113">
        <v>5.0999999999999934E-2</v>
      </c>
      <c r="F113">
        <v>0.36799999999999999</v>
      </c>
    </row>
    <row r="114" spans="1:6" x14ac:dyDescent="0.25">
      <c r="A114" t="s">
        <v>218</v>
      </c>
      <c r="B114">
        <v>11769</v>
      </c>
      <c r="C114" t="s">
        <v>219</v>
      </c>
      <c r="D114">
        <v>0.95</v>
      </c>
      <c r="E114">
        <v>5.0000000000000044E-2</v>
      </c>
      <c r="F114">
        <v>0.35</v>
      </c>
    </row>
    <row r="115" spans="1:6" x14ac:dyDescent="0.25">
      <c r="A115" t="s">
        <v>264</v>
      </c>
      <c r="B115">
        <v>11797</v>
      </c>
      <c r="C115" t="s">
        <v>265</v>
      </c>
      <c r="D115">
        <v>0.95</v>
      </c>
      <c r="E115">
        <v>5.0000000000000044E-2</v>
      </c>
      <c r="F115">
        <v>0.64200000000000002</v>
      </c>
    </row>
    <row r="116" spans="1:6" x14ac:dyDescent="0.25">
      <c r="A116" t="s">
        <v>356</v>
      </c>
      <c r="B116">
        <v>11977</v>
      </c>
      <c r="C116" t="s">
        <v>357</v>
      </c>
      <c r="D116">
        <v>0.95</v>
      </c>
      <c r="E116">
        <v>5.0000000000000044E-2</v>
      </c>
      <c r="F116">
        <v>0.46299999999999997</v>
      </c>
    </row>
    <row r="117" spans="1:6" x14ac:dyDescent="0.25">
      <c r="A117" t="s">
        <v>84</v>
      </c>
      <c r="B117">
        <v>11565</v>
      </c>
      <c r="C117" t="s">
        <v>85</v>
      </c>
      <c r="D117">
        <v>0.95099999999999996</v>
      </c>
      <c r="E117">
        <v>4.9000000000000044E-2</v>
      </c>
      <c r="F117">
        <v>0.498</v>
      </c>
    </row>
    <row r="118" spans="1:6" x14ac:dyDescent="0.25">
      <c r="A118" t="s">
        <v>238</v>
      </c>
      <c r="B118">
        <v>11783</v>
      </c>
      <c r="C118" t="s">
        <v>239</v>
      </c>
      <c r="D118">
        <v>0.95099999999999996</v>
      </c>
      <c r="E118">
        <v>4.9000000000000044E-2</v>
      </c>
      <c r="F118">
        <v>0.36700000000000005</v>
      </c>
    </row>
    <row r="119" spans="1:6" x14ac:dyDescent="0.25">
      <c r="A119" t="s">
        <v>122</v>
      </c>
      <c r="B119">
        <v>11705</v>
      </c>
      <c r="C119" t="s">
        <v>123</v>
      </c>
      <c r="D119">
        <v>0.95200000000000007</v>
      </c>
      <c r="E119">
        <v>4.7999999999999932E-2</v>
      </c>
      <c r="F119">
        <v>0.45799999999999996</v>
      </c>
    </row>
    <row r="120" spans="1:6" x14ac:dyDescent="0.25">
      <c r="A120" t="s">
        <v>92</v>
      </c>
      <c r="B120">
        <v>11570</v>
      </c>
      <c r="C120" t="s">
        <v>93</v>
      </c>
      <c r="D120">
        <v>0.95299999999999996</v>
      </c>
      <c r="E120">
        <v>4.7000000000000042E-2</v>
      </c>
      <c r="F120">
        <v>0.57999999999999996</v>
      </c>
    </row>
    <row r="121" spans="1:6" x14ac:dyDescent="0.25">
      <c r="A121" t="s">
        <v>152</v>
      </c>
      <c r="B121">
        <v>11725</v>
      </c>
      <c r="C121" t="s">
        <v>153</v>
      </c>
      <c r="D121">
        <v>0.95299999999999996</v>
      </c>
      <c r="E121">
        <v>4.7000000000000042E-2</v>
      </c>
      <c r="F121">
        <v>0.46799999999999997</v>
      </c>
    </row>
    <row r="122" spans="1:6" x14ac:dyDescent="0.25">
      <c r="A122" t="s">
        <v>248</v>
      </c>
      <c r="B122">
        <v>11789</v>
      </c>
      <c r="C122" t="s">
        <v>249</v>
      </c>
      <c r="D122">
        <v>0.95299999999999996</v>
      </c>
      <c r="E122">
        <v>4.7000000000000042E-2</v>
      </c>
      <c r="F122">
        <v>0.38600000000000001</v>
      </c>
    </row>
    <row r="123" spans="1:6" x14ac:dyDescent="0.25">
      <c r="A123" t="s">
        <v>354</v>
      </c>
      <c r="B123">
        <v>11976</v>
      </c>
      <c r="C123" t="s">
        <v>355</v>
      </c>
      <c r="D123">
        <v>0.95400000000000007</v>
      </c>
      <c r="E123">
        <v>4.599999999999993E-2</v>
      </c>
      <c r="F123">
        <v>0.56999999999999995</v>
      </c>
    </row>
    <row r="124" spans="1:6" x14ac:dyDescent="0.25">
      <c r="A124" t="s">
        <v>162</v>
      </c>
      <c r="B124">
        <v>11731</v>
      </c>
      <c r="C124" t="s">
        <v>163</v>
      </c>
      <c r="D124">
        <v>0.95499999999999996</v>
      </c>
      <c r="E124">
        <v>4.500000000000004E-2</v>
      </c>
      <c r="F124">
        <v>0.47799999999999998</v>
      </c>
    </row>
    <row r="125" spans="1:6" x14ac:dyDescent="0.25">
      <c r="A125" t="s">
        <v>236</v>
      </c>
      <c r="B125">
        <v>11782</v>
      </c>
      <c r="C125" t="s">
        <v>237</v>
      </c>
      <c r="D125">
        <v>0.95499999999999996</v>
      </c>
      <c r="E125">
        <v>4.500000000000004E-2</v>
      </c>
      <c r="F125">
        <v>0.439</v>
      </c>
    </row>
    <row r="126" spans="1:6" x14ac:dyDescent="0.25">
      <c r="A126" t="s">
        <v>252</v>
      </c>
      <c r="B126">
        <v>11791</v>
      </c>
      <c r="C126" t="s">
        <v>253</v>
      </c>
      <c r="D126">
        <v>0.95499999999999996</v>
      </c>
      <c r="E126">
        <v>4.500000000000004E-2</v>
      </c>
      <c r="F126">
        <v>0.64500000000000002</v>
      </c>
    </row>
    <row r="127" spans="1:6" x14ac:dyDescent="0.25">
      <c r="A127" t="s">
        <v>112</v>
      </c>
      <c r="B127">
        <v>11598</v>
      </c>
      <c r="C127" t="s">
        <v>113</v>
      </c>
      <c r="D127">
        <v>0.95599999999999996</v>
      </c>
      <c r="E127">
        <v>4.4000000000000039E-2</v>
      </c>
      <c r="F127">
        <v>0.628</v>
      </c>
    </row>
    <row r="128" spans="1:6" x14ac:dyDescent="0.25">
      <c r="A128" t="s">
        <v>244</v>
      </c>
      <c r="B128">
        <v>11787</v>
      </c>
      <c r="C128" t="s">
        <v>245</v>
      </c>
      <c r="D128">
        <v>0.95799999999999996</v>
      </c>
      <c r="E128">
        <v>4.2000000000000037E-2</v>
      </c>
      <c r="F128">
        <v>0.44299999999999995</v>
      </c>
    </row>
    <row r="129" spans="1:6" x14ac:dyDescent="0.25">
      <c r="A129" t="s">
        <v>270</v>
      </c>
      <c r="B129">
        <v>11803</v>
      </c>
      <c r="C129" t="s">
        <v>271</v>
      </c>
      <c r="D129">
        <v>0.95900000000000007</v>
      </c>
      <c r="E129">
        <v>4.0999999999999925E-2</v>
      </c>
      <c r="F129">
        <v>0.58799999999999997</v>
      </c>
    </row>
    <row r="130" spans="1:6" x14ac:dyDescent="0.25">
      <c r="A130" t="s">
        <v>292</v>
      </c>
      <c r="B130">
        <v>11940</v>
      </c>
      <c r="C130" t="s">
        <v>293</v>
      </c>
      <c r="D130">
        <v>0.95900000000000007</v>
      </c>
      <c r="E130">
        <v>4.0999999999999925E-2</v>
      </c>
      <c r="F130">
        <v>0.34</v>
      </c>
    </row>
    <row r="131" spans="1:6" x14ac:dyDescent="0.25">
      <c r="A131" t="s">
        <v>54</v>
      </c>
      <c r="B131">
        <v>11545</v>
      </c>
      <c r="C131" t="s">
        <v>55</v>
      </c>
      <c r="D131">
        <v>0.96</v>
      </c>
      <c r="E131">
        <v>4.0000000000000036E-2</v>
      </c>
      <c r="F131">
        <v>0.65099999999999991</v>
      </c>
    </row>
    <row r="132" spans="1:6" x14ac:dyDescent="0.25">
      <c r="A132" t="s">
        <v>72</v>
      </c>
      <c r="B132">
        <v>11557</v>
      </c>
      <c r="C132" t="s">
        <v>73</v>
      </c>
      <c r="D132">
        <v>0.96</v>
      </c>
      <c r="E132">
        <v>4.0000000000000036E-2</v>
      </c>
      <c r="F132">
        <v>0.60899999999999999</v>
      </c>
    </row>
    <row r="133" spans="1:6" x14ac:dyDescent="0.25">
      <c r="A133" t="s">
        <v>184</v>
      </c>
      <c r="B133">
        <v>11747</v>
      </c>
      <c r="C133" t="s">
        <v>185</v>
      </c>
      <c r="D133">
        <v>0.96</v>
      </c>
      <c r="E133">
        <v>4.0000000000000036E-2</v>
      </c>
      <c r="F133">
        <v>0.54500000000000004</v>
      </c>
    </row>
    <row r="134" spans="1:6" x14ac:dyDescent="0.25">
      <c r="A134" t="s">
        <v>246</v>
      </c>
      <c r="B134">
        <v>11788</v>
      </c>
      <c r="C134" t="s">
        <v>247</v>
      </c>
      <c r="D134">
        <v>0.96</v>
      </c>
      <c r="E134">
        <v>4.0000000000000036E-2</v>
      </c>
      <c r="F134">
        <v>0.42599999999999999</v>
      </c>
    </row>
    <row r="135" spans="1:6" x14ac:dyDescent="0.25">
      <c r="A135" t="s">
        <v>296</v>
      </c>
      <c r="B135">
        <v>11942</v>
      </c>
      <c r="C135" t="s">
        <v>297</v>
      </c>
      <c r="D135">
        <v>0.96</v>
      </c>
      <c r="E135">
        <v>4.0000000000000036E-2</v>
      </c>
      <c r="F135">
        <v>0.41</v>
      </c>
    </row>
    <row r="136" spans="1:6" x14ac:dyDescent="0.25">
      <c r="A136" t="s">
        <v>126</v>
      </c>
      <c r="B136">
        <v>11709</v>
      </c>
      <c r="C136" t="s">
        <v>127</v>
      </c>
      <c r="D136">
        <v>0.96099999999999997</v>
      </c>
      <c r="E136">
        <v>3.9000000000000035E-2</v>
      </c>
      <c r="F136">
        <v>0.435</v>
      </c>
    </row>
    <row r="137" spans="1:6" x14ac:dyDescent="0.25">
      <c r="A137" t="s">
        <v>166</v>
      </c>
      <c r="B137">
        <v>11733</v>
      </c>
      <c r="C137" t="s">
        <v>167</v>
      </c>
      <c r="D137">
        <v>0.96099999999999997</v>
      </c>
      <c r="E137">
        <v>3.9000000000000035E-2</v>
      </c>
      <c r="F137">
        <v>0.59099999999999997</v>
      </c>
    </row>
    <row r="138" spans="1:6" x14ac:dyDescent="0.25">
      <c r="A138" t="s">
        <v>254</v>
      </c>
      <c r="B138">
        <v>11792</v>
      </c>
      <c r="C138" t="s">
        <v>255</v>
      </c>
      <c r="D138">
        <v>0.96099999999999997</v>
      </c>
      <c r="E138">
        <v>3.9000000000000035E-2</v>
      </c>
      <c r="F138">
        <v>0.39600000000000002</v>
      </c>
    </row>
    <row r="139" spans="1:6" x14ac:dyDescent="0.25">
      <c r="A139" t="s">
        <v>272</v>
      </c>
      <c r="B139">
        <v>11804</v>
      </c>
      <c r="C139" t="s">
        <v>273</v>
      </c>
      <c r="D139">
        <v>0.96200000000000008</v>
      </c>
      <c r="E139">
        <v>3.7999999999999923E-2</v>
      </c>
      <c r="F139">
        <v>0.60599999999999998</v>
      </c>
    </row>
    <row r="140" spans="1:6" x14ac:dyDescent="0.25">
      <c r="A140" t="s">
        <v>322</v>
      </c>
      <c r="B140">
        <v>11957</v>
      </c>
      <c r="C140" t="s">
        <v>323</v>
      </c>
      <c r="D140">
        <v>0.96299999999999997</v>
      </c>
      <c r="E140">
        <v>3.7000000000000033E-2</v>
      </c>
      <c r="F140">
        <v>0.47299999999999998</v>
      </c>
    </row>
    <row r="141" spans="1:6" x14ac:dyDescent="0.25">
      <c r="A141" t="s">
        <v>204</v>
      </c>
      <c r="B141">
        <v>11762</v>
      </c>
      <c r="C141" t="s">
        <v>205</v>
      </c>
      <c r="D141">
        <v>0.96499999999999997</v>
      </c>
      <c r="E141">
        <v>3.5000000000000031E-2</v>
      </c>
      <c r="F141">
        <v>0.371</v>
      </c>
    </row>
    <row r="142" spans="1:6" x14ac:dyDescent="0.25">
      <c r="A142" t="s">
        <v>86</v>
      </c>
      <c r="B142">
        <v>11566</v>
      </c>
      <c r="C142" t="s">
        <v>87</v>
      </c>
      <c r="D142">
        <v>0.96599999999999997</v>
      </c>
      <c r="E142">
        <v>3.400000000000003E-2</v>
      </c>
      <c r="F142">
        <v>0.52600000000000002</v>
      </c>
    </row>
    <row r="143" spans="1:6" x14ac:dyDescent="0.25">
      <c r="A143" t="s">
        <v>172</v>
      </c>
      <c r="B143">
        <v>11739</v>
      </c>
      <c r="C143" t="s">
        <v>173</v>
      </c>
      <c r="D143">
        <v>0.96599999999999997</v>
      </c>
      <c r="E143">
        <v>3.400000000000003E-2</v>
      </c>
      <c r="F143">
        <v>0.39899999999999997</v>
      </c>
    </row>
    <row r="144" spans="1:6" x14ac:dyDescent="0.25">
      <c r="A144" t="s">
        <v>24</v>
      </c>
      <c r="B144">
        <v>11030</v>
      </c>
      <c r="C144" t="s">
        <v>25</v>
      </c>
      <c r="D144">
        <v>0.96799999999999997</v>
      </c>
      <c r="E144">
        <v>3.2000000000000028E-2</v>
      </c>
      <c r="F144">
        <v>0.71799999999999997</v>
      </c>
    </row>
    <row r="145" spans="1:6" x14ac:dyDescent="0.25">
      <c r="A145" t="s">
        <v>50</v>
      </c>
      <c r="B145">
        <v>11530</v>
      </c>
      <c r="C145" t="s">
        <v>51</v>
      </c>
      <c r="D145">
        <v>0.96799999999999997</v>
      </c>
      <c r="E145">
        <v>3.2000000000000028E-2</v>
      </c>
      <c r="F145">
        <v>0.63</v>
      </c>
    </row>
    <row r="146" spans="1:6" x14ac:dyDescent="0.25">
      <c r="A146" t="s">
        <v>242</v>
      </c>
      <c r="B146">
        <v>11786</v>
      </c>
      <c r="C146" t="s">
        <v>243</v>
      </c>
      <c r="D146">
        <v>0.96799999999999997</v>
      </c>
      <c r="E146">
        <v>3.2000000000000028E-2</v>
      </c>
      <c r="F146">
        <v>0.45</v>
      </c>
    </row>
    <row r="147" spans="1:6" x14ac:dyDescent="0.25">
      <c r="A147" t="s">
        <v>98</v>
      </c>
      <c r="B147">
        <v>11576</v>
      </c>
      <c r="C147" t="s">
        <v>99</v>
      </c>
      <c r="D147">
        <v>0.96900000000000008</v>
      </c>
      <c r="E147">
        <v>3.0999999999999917E-2</v>
      </c>
      <c r="F147">
        <v>0.73599999999999999</v>
      </c>
    </row>
    <row r="148" spans="1:6" x14ac:dyDescent="0.25">
      <c r="A148" t="s">
        <v>208</v>
      </c>
      <c r="B148">
        <v>11764</v>
      </c>
      <c r="C148" t="s">
        <v>209</v>
      </c>
      <c r="D148">
        <v>0.97</v>
      </c>
      <c r="E148">
        <v>3.0000000000000027E-2</v>
      </c>
      <c r="F148">
        <v>0.45100000000000001</v>
      </c>
    </row>
    <row r="149" spans="1:6" x14ac:dyDescent="0.25">
      <c r="A149" t="s">
        <v>346</v>
      </c>
      <c r="B149">
        <v>11971</v>
      </c>
      <c r="C149" t="s">
        <v>347</v>
      </c>
      <c r="D149">
        <v>0.97</v>
      </c>
      <c r="E149">
        <v>3.0000000000000027E-2</v>
      </c>
      <c r="F149">
        <v>0.38</v>
      </c>
    </row>
    <row r="150" spans="1:6" x14ac:dyDescent="0.25">
      <c r="A150" t="s">
        <v>102</v>
      </c>
      <c r="B150">
        <v>11579</v>
      </c>
      <c r="C150" t="s">
        <v>103</v>
      </c>
      <c r="D150">
        <v>0.97299999999999998</v>
      </c>
      <c r="E150">
        <v>2.7000000000000024E-2</v>
      </c>
      <c r="F150">
        <v>0.625</v>
      </c>
    </row>
    <row r="151" spans="1:6" x14ac:dyDescent="0.25">
      <c r="A151" t="s">
        <v>348</v>
      </c>
      <c r="B151">
        <v>11972</v>
      </c>
      <c r="C151" t="s">
        <v>349</v>
      </c>
      <c r="D151">
        <v>0.97400000000000009</v>
      </c>
      <c r="E151">
        <v>2.5999999999999912E-2</v>
      </c>
      <c r="F151">
        <v>0.38900000000000001</v>
      </c>
    </row>
    <row r="152" spans="1:6" x14ac:dyDescent="0.25">
      <c r="A152" t="s">
        <v>140</v>
      </c>
      <c r="B152">
        <v>11718</v>
      </c>
      <c r="C152" t="s">
        <v>141</v>
      </c>
      <c r="D152">
        <v>0.97499999999999998</v>
      </c>
      <c r="E152">
        <v>2.5000000000000022E-2</v>
      </c>
      <c r="F152">
        <v>0.56000000000000005</v>
      </c>
    </row>
    <row r="153" spans="1:6" x14ac:dyDescent="0.25">
      <c r="A153" t="s">
        <v>192</v>
      </c>
      <c r="B153">
        <v>11753</v>
      </c>
      <c r="C153" t="s">
        <v>193</v>
      </c>
      <c r="D153">
        <v>0.97499999999999998</v>
      </c>
      <c r="E153">
        <v>2.5000000000000022E-2</v>
      </c>
      <c r="F153">
        <v>0.72099999999999997</v>
      </c>
    </row>
    <row r="154" spans="1:6" x14ac:dyDescent="0.25">
      <c r="A154" t="s">
        <v>88</v>
      </c>
      <c r="B154">
        <v>11568</v>
      </c>
      <c r="C154" t="s">
        <v>89</v>
      </c>
      <c r="D154">
        <v>0.97599999999999998</v>
      </c>
      <c r="E154">
        <v>2.4000000000000021E-2</v>
      </c>
      <c r="F154">
        <v>0.70200000000000007</v>
      </c>
    </row>
    <row r="155" spans="1:6" x14ac:dyDescent="0.25">
      <c r="A155" t="s">
        <v>134</v>
      </c>
      <c r="B155">
        <v>11715</v>
      </c>
      <c r="C155" t="s">
        <v>135</v>
      </c>
      <c r="D155">
        <v>0.97699999999999998</v>
      </c>
      <c r="E155">
        <v>2.300000000000002E-2</v>
      </c>
      <c r="F155">
        <v>0.40299999999999997</v>
      </c>
    </row>
    <row r="156" spans="1:6" x14ac:dyDescent="0.25">
      <c r="A156" t="s">
        <v>146</v>
      </c>
      <c r="B156">
        <v>11721</v>
      </c>
      <c r="C156" t="s">
        <v>147</v>
      </c>
      <c r="D156">
        <v>0.97699999999999998</v>
      </c>
      <c r="E156">
        <v>2.300000000000002E-2</v>
      </c>
      <c r="F156">
        <v>0.64200000000000002</v>
      </c>
    </row>
    <row r="157" spans="1:6" x14ac:dyDescent="0.25">
      <c r="A157" t="s">
        <v>280</v>
      </c>
      <c r="B157">
        <v>11932</v>
      </c>
      <c r="C157" t="s">
        <v>281</v>
      </c>
      <c r="D157">
        <v>0.97699999999999998</v>
      </c>
      <c r="E157">
        <v>2.300000000000002E-2</v>
      </c>
      <c r="F157">
        <v>0.52900000000000003</v>
      </c>
    </row>
    <row r="158" spans="1:6" x14ac:dyDescent="0.25">
      <c r="A158" t="s">
        <v>38</v>
      </c>
      <c r="B158">
        <v>11509</v>
      </c>
      <c r="C158" t="s">
        <v>39</v>
      </c>
      <c r="D158">
        <v>0.97799999999999998</v>
      </c>
      <c r="E158">
        <v>2.200000000000002E-2</v>
      </c>
      <c r="F158">
        <v>0.58499999999999996</v>
      </c>
    </row>
    <row r="159" spans="1:6" x14ac:dyDescent="0.25">
      <c r="A159" t="s">
        <v>216</v>
      </c>
      <c r="B159">
        <v>11768</v>
      </c>
      <c r="C159" t="s">
        <v>217</v>
      </c>
      <c r="D159">
        <v>0.97900000000000009</v>
      </c>
      <c r="E159">
        <v>2.0999999999999908E-2</v>
      </c>
      <c r="F159">
        <v>0.56000000000000005</v>
      </c>
    </row>
    <row r="160" spans="1:6" x14ac:dyDescent="0.25">
      <c r="A160" t="s">
        <v>228</v>
      </c>
      <c r="B160">
        <v>11777</v>
      </c>
      <c r="C160" t="s">
        <v>229</v>
      </c>
      <c r="D160">
        <v>0.98099999999999998</v>
      </c>
      <c r="E160">
        <v>1.9000000000000017E-2</v>
      </c>
      <c r="F160">
        <v>0.60499999999999998</v>
      </c>
    </row>
    <row r="161" spans="1:6" x14ac:dyDescent="0.25">
      <c r="A161" t="s">
        <v>326</v>
      </c>
      <c r="B161">
        <v>11959</v>
      </c>
      <c r="C161" t="s">
        <v>327</v>
      </c>
      <c r="D161">
        <v>0.98099999999999998</v>
      </c>
      <c r="E161">
        <v>1.9000000000000017E-2</v>
      </c>
      <c r="F161">
        <v>0.58599999999999997</v>
      </c>
    </row>
    <row r="162" spans="1:6" x14ac:dyDescent="0.25">
      <c r="A162" t="s">
        <v>250</v>
      </c>
      <c r="B162">
        <v>11790</v>
      </c>
      <c r="C162" t="s">
        <v>251</v>
      </c>
      <c r="D162">
        <v>0.98299999999999998</v>
      </c>
      <c r="E162">
        <v>1.7000000000000015E-2</v>
      </c>
      <c r="F162">
        <v>0.65200000000000002</v>
      </c>
    </row>
    <row r="163" spans="1:6" x14ac:dyDescent="0.25">
      <c r="A163" t="s">
        <v>8</v>
      </c>
      <c r="B163">
        <v>6390</v>
      </c>
      <c r="C163" t="s">
        <v>9</v>
      </c>
      <c r="D163">
        <v>0.9840000000000001</v>
      </c>
      <c r="E163">
        <v>1.5999999999999903E-2</v>
      </c>
      <c r="F163">
        <v>0.60399999999999998</v>
      </c>
    </row>
    <row r="164" spans="1:6" x14ac:dyDescent="0.25">
      <c r="A164" t="s">
        <v>210</v>
      </c>
      <c r="B164">
        <v>11765</v>
      </c>
      <c r="C164" t="s">
        <v>211</v>
      </c>
      <c r="D164">
        <v>0.98499999999999999</v>
      </c>
      <c r="E164">
        <v>1.5000000000000013E-2</v>
      </c>
      <c r="F164">
        <v>0.65799999999999992</v>
      </c>
    </row>
    <row r="165" spans="1:6" x14ac:dyDescent="0.25">
      <c r="A165" t="s">
        <v>220</v>
      </c>
      <c r="B165">
        <v>11770</v>
      </c>
      <c r="C165" t="s">
        <v>221</v>
      </c>
      <c r="D165">
        <v>0.98699999999999999</v>
      </c>
      <c r="E165">
        <v>1.3000000000000012E-2</v>
      </c>
      <c r="F165">
        <v>0.64900000000000002</v>
      </c>
    </row>
    <row r="166" spans="1:6" x14ac:dyDescent="0.25">
      <c r="A166" t="s">
        <v>336</v>
      </c>
      <c r="B166">
        <v>11964</v>
      </c>
      <c r="C166" t="s">
        <v>337</v>
      </c>
      <c r="D166">
        <v>0.98699999999999999</v>
      </c>
      <c r="E166">
        <v>1.3000000000000012E-2</v>
      </c>
      <c r="F166">
        <v>0.56700000000000006</v>
      </c>
    </row>
    <row r="167" spans="1:6" x14ac:dyDescent="0.25">
      <c r="A167" t="s">
        <v>90</v>
      </c>
      <c r="B167">
        <v>11569</v>
      </c>
      <c r="C167" t="s">
        <v>91</v>
      </c>
      <c r="D167">
        <v>0.99</v>
      </c>
      <c r="E167">
        <v>1.0000000000000009E-2</v>
      </c>
      <c r="F167">
        <v>0.55200000000000005</v>
      </c>
    </row>
    <row r="168" spans="1:6" x14ac:dyDescent="0.25">
      <c r="A168" t="s">
        <v>150</v>
      </c>
      <c r="B168">
        <v>11724</v>
      </c>
      <c r="C168" t="s">
        <v>151</v>
      </c>
      <c r="D168">
        <v>0.99199999999999999</v>
      </c>
      <c r="E168">
        <v>8.0000000000000071E-3</v>
      </c>
      <c r="F168">
        <v>0.72900000000000009</v>
      </c>
    </row>
    <row r="169" spans="1:6" x14ac:dyDescent="0.25">
      <c r="A169" t="s">
        <v>60</v>
      </c>
      <c r="B169">
        <v>11549</v>
      </c>
      <c r="C169" t="s">
        <v>61</v>
      </c>
      <c r="D169">
        <v>1</v>
      </c>
      <c r="E169">
        <v>0</v>
      </c>
      <c r="F169">
        <v>0.67500000000000004</v>
      </c>
    </row>
    <row r="170" spans="1:6" x14ac:dyDescent="0.25">
      <c r="A170" t="s">
        <v>258</v>
      </c>
      <c r="B170">
        <v>11794</v>
      </c>
      <c r="C170" t="s">
        <v>259</v>
      </c>
      <c r="D170">
        <v>1</v>
      </c>
      <c r="E170">
        <v>0</v>
      </c>
      <c r="F170">
        <v>0.86199999999999999</v>
      </c>
    </row>
    <row r="171" spans="1:6" x14ac:dyDescent="0.25">
      <c r="A171" t="s">
        <v>278</v>
      </c>
      <c r="B171">
        <v>11931</v>
      </c>
      <c r="C171" t="s">
        <v>279</v>
      </c>
      <c r="D171">
        <v>1</v>
      </c>
      <c r="E171">
        <v>0</v>
      </c>
      <c r="F171">
        <v>0</v>
      </c>
    </row>
    <row r="172" spans="1:6" x14ac:dyDescent="0.25">
      <c r="A172" t="s">
        <v>302</v>
      </c>
      <c r="B172">
        <v>11947</v>
      </c>
      <c r="C172" t="s">
        <v>303</v>
      </c>
      <c r="D172">
        <v>1</v>
      </c>
      <c r="E172">
        <v>0</v>
      </c>
      <c r="F172">
        <v>0.39600000000000002</v>
      </c>
    </row>
    <row r="173" spans="1:6" x14ac:dyDescent="0.25">
      <c r="A173" t="s">
        <v>304</v>
      </c>
      <c r="B173">
        <v>11948</v>
      </c>
      <c r="C173" t="s">
        <v>305</v>
      </c>
      <c r="D173">
        <v>1</v>
      </c>
      <c r="E173">
        <v>0</v>
      </c>
      <c r="F173">
        <v>0.55600000000000005</v>
      </c>
    </row>
    <row r="174" spans="1:6" x14ac:dyDescent="0.25">
      <c r="A174" t="s">
        <v>328</v>
      </c>
      <c r="B174">
        <v>11960</v>
      </c>
      <c r="C174" t="s">
        <v>329</v>
      </c>
      <c r="D174">
        <v>1</v>
      </c>
      <c r="E174">
        <v>0</v>
      </c>
      <c r="F174">
        <v>0.67200000000000004</v>
      </c>
    </row>
    <row r="175" spans="1:6" x14ac:dyDescent="0.25">
      <c r="A175" t="s">
        <v>332</v>
      </c>
      <c r="B175">
        <v>11962</v>
      </c>
      <c r="C175" t="s">
        <v>333</v>
      </c>
      <c r="D175">
        <v>1</v>
      </c>
      <c r="E175">
        <v>0</v>
      </c>
      <c r="F175">
        <v>0.55399999999999994</v>
      </c>
    </row>
    <row r="176" spans="1:6" x14ac:dyDescent="0.25">
      <c r="A176" t="s">
        <v>338</v>
      </c>
      <c r="B176">
        <v>11965</v>
      </c>
      <c r="C176" t="s">
        <v>339</v>
      </c>
      <c r="D176">
        <v>1</v>
      </c>
      <c r="E176">
        <v>0</v>
      </c>
      <c r="F176">
        <v>0.58700000000000008</v>
      </c>
    </row>
    <row r="177" spans="1:6" x14ac:dyDescent="0.25">
      <c r="A177" t="s">
        <v>344</v>
      </c>
      <c r="B177">
        <v>11970</v>
      </c>
      <c r="C177" t="s">
        <v>345</v>
      </c>
      <c r="D177">
        <v>1</v>
      </c>
      <c r="E177">
        <v>0</v>
      </c>
      <c r="F177">
        <v>0.51700000000000002</v>
      </c>
    </row>
    <row r="178" spans="1:6" x14ac:dyDescent="0.25">
      <c r="A178" t="s">
        <v>350</v>
      </c>
      <c r="B178">
        <v>11973</v>
      </c>
      <c r="C178" t="s">
        <v>351</v>
      </c>
      <c r="D178">
        <v>1</v>
      </c>
      <c r="E178">
        <v>0</v>
      </c>
      <c r="F178">
        <v>1</v>
      </c>
    </row>
  </sheetData>
  <autoFilter ref="A1:F178">
    <sortState ref="A2:F178">
      <sortCondition descending="1" ref="E1:E178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79"/>
  <sheetViews>
    <sheetView topLeftCell="AQ1" zoomScale="80" zoomScaleNormal="80" workbookViewId="0">
      <selection activeCell="AV180" sqref="AV180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14.85546875" bestFit="1" customWidth="1"/>
    <col min="5" max="5" width="33.28515625" bestFit="1" customWidth="1"/>
    <col min="6" max="6" width="40.5703125" bestFit="1" customWidth="1"/>
    <col min="7" max="7" width="41.28515625" bestFit="1" customWidth="1"/>
    <col min="8" max="8" width="29.85546875" bestFit="1" customWidth="1"/>
    <col min="9" max="9" width="22.85546875" bestFit="1" customWidth="1"/>
    <col min="10" max="10" width="47.42578125" bestFit="1" customWidth="1"/>
    <col min="11" max="11" width="24.28515625" bestFit="1" customWidth="1"/>
    <col min="12" max="12" width="23.7109375" bestFit="1" customWidth="1"/>
    <col min="13" max="13" width="46.42578125" bestFit="1" customWidth="1"/>
    <col min="14" max="14" width="38.7109375" bestFit="1" customWidth="1"/>
    <col min="15" max="15" width="22.5703125" bestFit="1" customWidth="1"/>
    <col min="16" max="16" width="24" bestFit="1" customWidth="1"/>
    <col min="17" max="17" width="22.7109375" bestFit="1" customWidth="1"/>
    <col min="18" max="18" width="30.85546875" bestFit="1" customWidth="1"/>
    <col min="19" max="19" width="37.5703125" bestFit="1" customWidth="1"/>
    <col min="20" max="20" width="26.140625" bestFit="1" customWidth="1"/>
    <col min="21" max="21" width="23.85546875" bestFit="1" customWidth="1"/>
    <col min="22" max="22" width="24.28515625" bestFit="1" customWidth="1"/>
    <col min="23" max="23" width="22" bestFit="1" customWidth="1"/>
    <col min="24" max="24" width="21.5703125" bestFit="1" customWidth="1"/>
    <col min="25" max="25" width="36.85546875" bestFit="1" customWidth="1"/>
    <col min="26" max="26" width="46" bestFit="1" customWidth="1"/>
    <col min="27" max="27" width="24.42578125" bestFit="1" customWidth="1"/>
    <col min="28" max="28" width="25.5703125" bestFit="1" customWidth="1"/>
    <col min="29" max="29" width="23.5703125" bestFit="1" customWidth="1"/>
    <col min="30" max="30" width="39.42578125" bestFit="1" customWidth="1"/>
    <col min="31" max="31" width="23.5703125" bestFit="1" customWidth="1"/>
    <col min="32" max="32" width="20.85546875" bestFit="1" customWidth="1"/>
    <col min="33" max="33" width="23.7109375" bestFit="1" customWidth="1"/>
    <col min="34" max="34" width="28.140625" bestFit="1" customWidth="1"/>
    <col min="35" max="35" width="37.42578125" bestFit="1" customWidth="1"/>
    <col min="36" max="36" width="24" bestFit="1" customWidth="1"/>
    <col min="37" max="37" width="44.28515625" bestFit="1" customWidth="1"/>
    <col min="38" max="38" width="23.42578125" bestFit="1" customWidth="1"/>
    <col min="39" max="39" width="53.42578125" bestFit="1" customWidth="1"/>
    <col min="40" max="40" width="26.42578125" bestFit="1" customWidth="1"/>
    <col min="41" max="41" width="22.85546875" bestFit="1" customWidth="1"/>
    <col min="42" max="42" width="24.28515625" bestFit="1" customWidth="1"/>
    <col min="43" max="43" width="33.140625" bestFit="1" customWidth="1"/>
    <col min="44" max="44" width="47.140625" bestFit="1" customWidth="1"/>
    <col min="46" max="46" width="10.7109375" customWidth="1"/>
    <col min="47" max="47" width="52" bestFit="1" customWidth="1"/>
    <col min="48" max="48" width="27.28515625" bestFit="1" customWidth="1"/>
    <col min="50" max="50" width="29.140625" bestFit="1" customWidth="1"/>
    <col min="51" max="51" width="11.85546875" bestFit="1" customWidth="1"/>
    <col min="52" max="52" width="18.42578125" bestFit="1" customWidth="1"/>
    <col min="53" max="53" width="11.42578125" bestFit="1" customWidth="1"/>
    <col min="54" max="54" width="36" bestFit="1" customWidth="1"/>
    <col min="55" max="55" width="12.85546875" bestFit="1" customWidth="1"/>
    <col min="56" max="56" width="12.28515625" bestFit="1" customWidth="1"/>
    <col min="57" max="57" width="25.28515625" bestFit="1" customWidth="1"/>
    <col min="58" max="58" width="17.7109375" bestFit="1" customWidth="1"/>
    <col min="59" max="59" width="11.140625" bestFit="1" customWidth="1"/>
    <col min="60" max="60" width="12.5703125" bestFit="1" customWidth="1"/>
    <col min="61" max="61" width="11.28515625" bestFit="1" customWidth="1"/>
    <col min="62" max="62" width="19.42578125" bestFit="1" customWidth="1"/>
    <col min="63" max="63" width="10.85546875" bestFit="1" customWidth="1"/>
    <col min="64" max="64" width="14.7109375" bestFit="1" customWidth="1"/>
    <col min="65" max="65" width="12.42578125" bestFit="1" customWidth="1"/>
    <col min="66" max="66" width="12.85546875" bestFit="1" customWidth="1"/>
    <col min="67" max="67" width="10.5703125" bestFit="1" customWidth="1"/>
    <col min="68" max="68" width="10.140625" bestFit="1" customWidth="1"/>
    <col min="69" max="69" width="15.85546875" bestFit="1" customWidth="1"/>
    <col min="70" max="70" width="25" bestFit="1" customWidth="1"/>
    <col min="71" max="71" width="13.140625" bestFit="1" customWidth="1"/>
    <col min="72" max="72" width="14.140625" bestFit="1" customWidth="1"/>
    <col min="73" max="73" width="12.140625" bestFit="1" customWidth="1"/>
    <col min="74" max="74" width="16" bestFit="1" customWidth="1"/>
    <col min="75" max="75" width="12.140625" bestFit="1" customWidth="1"/>
    <col min="76" max="76" width="9.5703125" bestFit="1" customWidth="1"/>
    <col min="77" max="77" width="12.28515625" bestFit="1" customWidth="1"/>
    <col min="78" max="78" width="16.5703125" bestFit="1" customWidth="1"/>
    <col min="79" max="79" width="16.42578125" bestFit="1" customWidth="1"/>
    <col min="80" max="80" width="12.5703125" bestFit="1" customWidth="1"/>
    <col min="81" max="81" width="23.28515625" bestFit="1" customWidth="1"/>
    <col min="82" max="82" width="12" bestFit="1" customWidth="1"/>
    <col min="83" max="83" width="26.7109375" bestFit="1" customWidth="1"/>
    <col min="84" max="84" width="15" bestFit="1" customWidth="1"/>
    <col min="85" max="85" width="11.42578125" bestFit="1" customWidth="1"/>
    <col min="86" max="86" width="12.85546875" bestFit="1" customWidth="1"/>
    <col min="87" max="87" width="12.140625" bestFit="1" customWidth="1"/>
    <col min="88" max="88" width="11" bestFit="1" customWidth="1"/>
  </cols>
  <sheetData>
    <row r="1" spans="1:88" x14ac:dyDescent="0.25">
      <c r="A1" t="s">
        <v>0</v>
      </c>
      <c r="B1" t="s">
        <v>1</v>
      </c>
      <c r="C1" t="s">
        <v>2</v>
      </c>
      <c r="D1" t="s">
        <v>3</v>
      </c>
      <c r="E1" t="s">
        <v>362</v>
      </c>
      <c r="F1" t="s">
        <v>363</v>
      </c>
      <c r="G1" t="s">
        <v>366</v>
      </c>
      <c r="H1" t="s">
        <v>369</v>
      </c>
      <c r="I1" t="s">
        <v>378</v>
      </c>
      <c r="J1" t="s">
        <v>452</v>
      </c>
      <c r="K1" t="s">
        <v>453</v>
      </c>
      <c r="L1" t="s">
        <v>454</v>
      </c>
      <c r="M1" t="s">
        <v>455</v>
      </c>
      <c r="N1" t="s">
        <v>456</v>
      </c>
      <c r="O1" t="s">
        <v>457</v>
      </c>
      <c r="P1" t="s">
        <v>458</v>
      </c>
      <c r="Q1" t="s">
        <v>459</v>
      </c>
      <c r="R1" t="s">
        <v>460</v>
      </c>
      <c r="S1" t="s">
        <v>461</v>
      </c>
      <c r="T1" t="s">
        <v>462</v>
      </c>
      <c r="U1" t="s">
        <v>463</v>
      </c>
      <c r="V1" t="s">
        <v>464</v>
      </c>
      <c r="W1" t="s">
        <v>465</v>
      </c>
      <c r="X1" t="s">
        <v>466</v>
      </c>
      <c r="Y1" t="s">
        <v>467</v>
      </c>
      <c r="Z1" t="s">
        <v>468</v>
      </c>
      <c r="AA1" t="s">
        <v>469</v>
      </c>
      <c r="AB1" t="s">
        <v>470</v>
      </c>
      <c r="AC1" t="s">
        <v>471</v>
      </c>
      <c r="AD1" t="s">
        <v>472</v>
      </c>
      <c r="AE1" t="s">
        <v>473</v>
      </c>
      <c r="AF1" t="s">
        <v>474</v>
      </c>
      <c r="AG1" t="s">
        <v>475</v>
      </c>
      <c r="AH1" t="s">
        <v>476</v>
      </c>
      <c r="AI1" t="s">
        <v>477</v>
      </c>
      <c r="AJ1" t="s">
        <v>478</v>
      </c>
      <c r="AK1" t="s">
        <v>479</v>
      </c>
      <c r="AL1" t="s">
        <v>480</v>
      </c>
      <c r="AM1" t="s">
        <v>481</v>
      </c>
      <c r="AN1" t="s">
        <v>482</v>
      </c>
      <c r="AO1" t="s">
        <v>483</v>
      </c>
      <c r="AP1" t="s">
        <v>484</v>
      </c>
      <c r="AQ1" t="s">
        <v>485</v>
      </c>
      <c r="AR1" t="s">
        <v>486</v>
      </c>
    </row>
    <row r="2" spans="1:88" x14ac:dyDescent="0.25">
      <c r="A2" t="s">
        <v>4</v>
      </c>
      <c r="B2" t="s">
        <v>5</v>
      </c>
      <c r="C2" t="s">
        <v>6</v>
      </c>
      <c r="D2" t="s">
        <v>370</v>
      </c>
      <c r="E2" t="s">
        <v>487</v>
      </c>
      <c r="F2" t="s">
        <v>488</v>
      </c>
      <c r="G2" t="s">
        <v>489</v>
      </c>
      <c r="H2" t="s">
        <v>490</v>
      </c>
      <c r="I2" t="s">
        <v>491</v>
      </c>
      <c r="J2" t="s">
        <v>492</v>
      </c>
      <c r="K2" t="s">
        <v>493</v>
      </c>
      <c r="L2" t="s">
        <v>494</v>
      </c>
      <c r="M2" t="s">
        <v>495</v>
      </c>
      <c r="N2" t="s">
        <v>496</v>
      </c>
      <c r="O2" t="s">
        <v>497</v>
      </c>
      <c r="P2" t="s">
        <v>498</v>
      </c>
      <c r="Q2" t="s">
        <v>499</v>
      </c>
      <c r="R2" t="s">
        <v>500</v>
      </c>
      <c r="S2" t="s">
        <v>501</v>
      </c>
      <c r="T2" t="s">
        <v>502</v>
      </c>
      <c r="U2" t="s">
        <v>503</v>
      </c>
      <c r="V2" t="s">
        <v>504</v>
      </c>
      <c r="W2" t="s">
        <v>505</v>
      </c>
      <c r="X2" t="s">
        <v>506</v>
      </c>
      <c r="Y2" t="s">
        <v>507</v>
      </c>
      <c r="Z2" t="s">
        <v>508</v>
      </c>
      <c r="AA2" t="s">
        <v>509</v>
      </c>
      <c r="AB2" t="s">
        <v>510</v>
      </c>
      <c r="AC2" t="s">
        <v>511</v>
      </c>
      <c r="AD2" t="s">
        <v>512</v>
      </c>
      <c r="AE2" t="s">
        <v>513</v>
      </c>
      <c r="AF2" t="s">
        <v>514</v>
      </c>
      <c r="AG2" t="s">
        <v>515</v>
      </c>
      <c r="AH2" t="s">
        <v>516</v>
      </c>
      <c r="AI2" t="s">
        <v>517</v>
      </c>
      <c r="AJ2" t="s">
        <v>518</v>
      </c>
      <c r="AK2" t="s">
        <v>519</v>
      </c>
      <c r="AL2" t="s">
        <v>520</v>
      </c>
      <c r="AM2" t="s">
        <v>521</v>
      </c>
      <c r="AN2" t="s">
        <v>522</v>
      </c>
      <c r="AO2" t="s">
        <v>523</v>
      </c>
      <c r="AP2" t="s">
        <v>524</v>
      </c>
      <c r="AQ2" t="s">
        <v>525</v>
      </c>
      <c r="AR2" t="s">
        <v>526</v>
      </c>
      <c r="AT2" t="s">
        <v>734</v>
      </c>
      <c r="AU2" t="s">
        <v>946</v>
      </c>
      <c r="AV2" t="s">
        <v>947</v>
      </c>
      <c r="AX2" t="s">
        <v>948</v>
      </c>
      <c r="AY2" t="s">
        <v>949</v>
      </c>
      <c r="AZ2" t="s">
        <v>950</v>
      </c>
      <c r="BA2" t="s">
        <v>951</v>
      </c>
      <c r="BB2" t="s">
        <v>952</v>
      </c>
      <c r="BC2" t="s">
        <v>953</v>
      </c>
      <c r="BD2" t="s">
        <v>954</v>
      </c>
      <c r="BE2" t="s">
        <v>955</v>
      </c>
      <c r="BF2" t="s">
        <v>956</v>
      </c>
      <c r="BG2" t="s">
        <v>957</v>
      </c>
      <c r="BH2" t="s">
        <v>958</v>
      </c>
      <c r="BI2" t="s">
        <v>959</v>
      </c>
      <c r="BJ2" t="s">
        <v>960</v>
      </c>
      <c r="BK2" t="s">
        <v>961</v>
      </c>
      <c r="BL2" t="s">
        <v>962</v>
      </c>
      <c r="BM2" t="s">
        <v>963</v>
      </c>
      <c r="BN2" t="s">
        <v>964</v>
      </c>
      <c r="BO2" t="s">
        <v>965</v>
      </c>
      <c r="BP2" t="s">
        <v>966</v>
      </c>
      <c r="BQ2" t="s">
        <v>967</v>
      </c>
      <c r="BR2" t="s">
        <v>968</v>
      </c>
      <c r="BS2" t="s">
        <v>969</v>
      </c>
      <c r="BT2" t="s">
        <v>970</v>
      </c>
      <c r="BU2" t="s">
        <v>971</v>
      </c>
      <c r="BV2" t="s">
        <v>972</v>
      </c>
      <c r="BW2" t="s">
        <v>973</v>
      </c>
      <c r="BX2" t="s">
        <v>974</v>
      </c>
      <c r="BY2" t="s">
        <v>975</v>
      </c>
      <c r="BZ2" t="s">
        <v>976</v>
      </c>
      <c r="CA2" t="s">
        <v>977</v>
      </c>
      <c r="CB2" t="s">
        <v>978</v>
      </c>
      <c r="CC2" t="s">
        <v>979</v>
      </c>
      <c r="CD2" t="s">
        <v>980</v>
      </c>
      <c r="CE2" t="s">
        <v>981</v>
      </c>
      <c r="CF2" t="s">
        <v>982</v>
      </c>
      <c r="CG2" t="s">
        <v>983</v>
      </c>
      <c r="CH2" t="s">
        <v>984</v>
      </c>
      <c r="CI2" t="s">
        <v>985</v>
      </c>
      <c r="CJ2" t="s">
        <v>986</v>
      </c>
    </row>
    <row r="3" spans="1:88" x14ac:dyDescent="0.25">
      <c r="A3" t="s">
        <v>8</v>
      </c>
      <c r="B3">
        <v>6390</v>
      </c>
      <c r="C3" t="s">
        <v>9</v>
      </c>
      <c r="D3">
        <v>296</v>
      </c>
      <c r="E3">
        <v>265</v>
      </c>
      <c r="F3">
        <v>0</v>
      </c>
      <c r="G3">
        <v>0</v>
      </c>
      <c r="H3">
        <v>0</v>
      </c>
      <c r="I3">
        <v>0</v>
      </c>
      <c r="J3">
        <v>0</v>
      </c>
      <c r="K3">
        <v>15</v>
      </c>
      <c r="L3">
        <v>0</v>
      </c>
      <c r="M3">
        <v>0</v>
      </c>
      <c r="N3">
        <v>0</v>
      </c>
      <c r="O3">
        <v>0</v>
      </c>
      <c r="P3">
        <v>0</v>
      </c>
      <c r="Q3">
        <v>16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T3">
        <v>6390</v>
      </c>
      <c r="AU3" t="str">
        <f>BI3</f>
        <v>Estimate; Total: - Polish:</v>
      </c>
      <c r="AV3" t="s">
        <v>987</v>
      </c>
      <c r="AX3" t="str">
        <f>IF(MAX(F3:AR3)=F3,$F$2,"FALSE")</f>
        <v>FALSE</v>
      </c>
      <c r="AY3" t="str">
        <f>IF(AX3= "FALSE",IF(MAX(F3:AR3)=G3,$G$2,"FALSE"),"N/A")</f>
        <v>FALSE</v>
      </c>
      <c r="AZ3" t="str">
        <f t="shared" ref="AZ3:AZ66" si="0">IF(AY3="FALSE",IF(MAX(F3:AR3)=H3,$H$2,"FALSE"),"N/A")</f>
        <v>FALSE</v>
      </c>
      <c r="BA3" t="str">
        <f t="shared" ref="BA3:BA66" si="1">IF(AZ3="FALSE",IF(MAX(F3:AR3)=I3,$I$2,"FALSE"),"N/A")</f>
        <v>FALSE</v>
      </c>
      <c r="BB3" t="str">
        <f t="shared" ref="BB3:BB66" si="2">IF(BA3="FALSE",IF(MAX(F3:AR3)=J3,$J$2,"FALSE"),"N/A")</f>
        <v>FALSE</v>
      </c>
      <c r="BC3" t="str">
        <f t="shared" ref="BC3:BC66" si="3">IF(BB3="FALSE",IF(MAX(F3:AR3)=K3,$K$2,"FALSE"),"N/A")</f>
        <v>FALSE</v>
      </c>
      <c r="BD3" t="str">
        <f t="shared" ref="BD3:BD66" si="4">IF(BC3="FALSE",IF(MAX(F3:AR3)=L3,$L$2,"FALSE"),"N/A")</f>
        <v>FALSE</v>
      </c>
      <c r="BE3" t="str">
        <f t="shared" ref="BE3:BE66" si="5">IF(BD3="FALSE",IF(MAX(F3:AR3)=M3,$M$2,"FALSE"),"N/A")</f>
        <v>FALSE</v>
      </c>
      <c r="BF3" t="str">
        <f t="shared" ref="BF3:BF66" si="6">IF(BE3="FALSE",IF(MAX(F3:AR3)=N3,$N$2,"FALSE"),"N/A")</f>
        <v>FALSE</v>
      </c>
      <c r="BG3" t="str">
        <f t="shared" ref="BG3:BG66" si="7">IF(BF3="FALSE",IF(MAX(F3:AR3)=O3,$O$2,"FALSE"),"N/A")</f>
        <v>FALSE</v>
      </c>
      <c r="BH3" t="str">
        <f t="shared" ref="BH3:BH66" si="8">IF(BG3="FALSE",IF(MAX(F3:AR3)=P3,$P$2,"FALSE"),"N/A")</f>
        <v>FALSE</v>
      </c>
      <c r="BI3" t="str">
        <f t="shared" ref="BI3:BI66" si="9">IF(BH3="FALSE",IF(MAX(F3:AR3)=Q3,$Q$2,"FALSE"),"N/A")</f>
        <v>Estimate; Total: - Polish:</v>
      </c>
      <c r="BJ3" t="str">
        <f t="shared" ref="BJ3:BJ66" si="10">IF(BI3="FALSE",IF(MAX(F3:AR3)=R3,$R$2,"FALSE"),"N/A")</f>
        <v>N/A</v>
      </c>
      <c r="BK3" t="str">
        <f t="shared" ref="BK3:BK66" si="11">IF(BJ3="FALSE",IF(MAX(F3:AR3)=S3,$S$2,"FALSE"),"N/A")</f>
        <v>N/A</v>
      </c>
      <c r="BL3" t="str">
        <f t="shared" ref="BL3:BL66" si="12">IF(BK3="FALSE",IF(MAX(F3:AR3)=T3,$T$2,"FALSE"),"N/A")</f>
        <v>N/A</v>
      </c>
      <c r="BM3" t="str">
        <f t="shared" ref="BM3:BM66" si="13">IF(BL3="FALSE",IF(MAX(F3:AR3)=U3,$U$2,"FALSE"),"N/A")</f>
        <v>N/A</v>
      </c>
      <c r="BN3" t="str">
        <f t="shared" ref="BN3:BN66" si="14">IF(BM3="FALSE",IF(MAX(F3:AR3)=V3,$V$2,"FALSE"),"N/A")</f>
        <v>N/A</v>
      </c>
      <c r="BO3" t="str">
        <f t="shared" ref="BO3:BO66" si="15">IF(BN3="FALSE",IF(MAX(F3:AR3)=W3,$W$2,"FALSE"),"N/A")</f>
        <v>N/A</v>
      </c>
      <c r="BP3" t="str">
        <f t="shared" ref="BP3:BP66" si="16">IF(BO3="FALSE",IF(MAX(F3:AR3)=X3,$X$2,"FALSE"),"N/A")</f>
        <v>N/A</v>
      </c>
      <c r="BQ3" t="str">
        <f t="shared" ref="BQ3:BQ66" si="17">IF(BP3="FALSE",IF(MAX(F3:AR3)=Y3,$Y$2,"FALSE"),"N/A")</f>
        <v>N/A</v>
      </c>
      <c r="BR3" t="str">
        <f t="shared" ref="BR3:BR66" si="18">IF(BQ3="FALSE",IF(MAX(F3:AR3)=Z3,$Z$2,"FALSE"),"N/A")</f>
        <v>N/A</v>
      </c>
      <c r="BS3" t="str">
        <f t="shared" ref="BS3:BS66" si="19">IF(BR3="FALSE",IF(MAX(F3:AR3)=AA3,$AA$2,"FALSE"),"N/A")</f>
        <v>N/A</v>
      </c>
      <c r="BT3" t="str">
        <f t="shared" ref="BT3:BT66" si="20">IF(BS3="FALSE",IF(MAX(F3:AR3)=AB3,$AB$2,"FALSE"),"N/A")</f>
        <v>N/A</v>
      </c>
      <c r="BU3" t="str">
        <f t="shared" ref="BU3:BU66" si="21">IF(BT3="FALSE",IF(MAX(F3:AR3)=AC3,$AC$2,"FALSE"),"N/A")</f>
        <v>N/A</v>
      </c>
      <c r="BV3" t="str">
        <f t="shared" ref="BV3:BV66" si="22">IF(BU3="FALSE",IF(MAX(F3:AR3)=AD3,$AD$2,"FALSE"),"N/A")</f>
        <v>N/A</v>
      </c>
      <c r="BW3" t="str">
        <f t="shared" ref="BW3:BW66" si="23">IF(BV3="FALSE",IF(MAX(F3:AR3)=AE3,$AE$2,"FALSE"),"N/A")</f>
        <v>N/A</v>
      </c>
      <c r="BX3" t="str">
        <f t="shared" ref="BX3:BX66" si="24">IF(BW3="FALSE",IF(MAX(F3:AR3)=AF3,$AF$2,"FALSE"),"N/A")</f>
        <v>N/A</v>
      </c>
      <c r="BY3" t="str">
        <f t="shared" ref="BY3:BY66" si="25">IF(BX3="FALSE",IF(MAX(F3:AR3)=AG3,$AG$2,"FALSE"),"N/A")</f>
        <v>N/A</v>
      </c>
      <c r="BZ3" t="str">
        <f t="shared" ref="BZ3:BZ66" si="26">IF(BY3="FALSE",IF(MAX(F3:AR3)=AH3,$AH$2,"FALSE"),"N/A")</f>
        <v>N/A</v>
      </c>
      <c r="CA3" t="str">
        <f t="shared" ref="CA3:CA66" si="27">IF(BZ3="FALSE",IF(MAX(F3:AR3)=AI3,$AI$2,"FALSE"),"N/A")</f>
        <v>N/A</v>
      </c>
      <c r="CB3" t="str">
        <f t="shared" ref="CB3:CB66" si="28">IF(CA3="FALSE",IF(MAX(F3:AR3)=AJ3,$AJ$2,"FALSE"),"N/A")</f>
        <v>N/A</v>
      </c>
      <c r="CC3" t="str">
        <f t="shared" ref="CC3:CC66" si="29">IF(CB3="FALSE",IF(MAX(F3:AR3)=AK3,$AK$2,"FALSE"),"N/A")</f>
        <v>N/A</v>
      </c>
      <c r="CD3" t="str">
        <f t="shared" ref="CD3:CD66" si="30">IF(CC3="FALSE",IF(MAX(F3:AR3)=AL3,$AL$2,"FALSE"),"N/A")</f>
        <v>N/A</v>
      </c>
      <c r="CE3" t="str">
        <f t="shared" ref="CE3:CE66" si="31">IF(CD3="FALSE",IF(MAX(F3:AR3)=AM3,$AM$2,"FALSE"),"N/A")</f>
        <v>N/A</v>
      </c>
      <c r="CF3" t="str">
        <f t="shared" ref="CF3:CF66" si="32">IF(CE3="FALSE",IF(MAX(F3:AR3)=AN3,$AN$2,"FALSE"),"N/A")</f>
        <v>N/A</v>
      </c>
      <c r="CG3" t="str">
        <f t="shared" ref="CG3:CG66" si="33">IF(CF3="FALSE",IF(MAX(F3:AR3)=AO3,$AO$2,"FALSE"),"N/A")</f>
        <v>N/A</v>
      </c>
      <c r="CH3" t="str">
        <f t="shared" ref="CH3:CH66" si="34">IF(CG3="FALSE",IF(MAX(F3:AR3)=AP3,$AP$2,"FALSE"),"N/A")</f>
        <v>N/A</v>
      </c>
      <c r="CI3" t="str">
        <f t="shared" ref="CI3:CI66" si="35">IF(CH3="FALSE",IF(MAX(F3:AR3)=AQ3,$AQ$2,"FALSE"),"N/A")</f>
        <v>N/A</v>
      </c>
      <c r="CJ3" t="str">
        <f t="shared" ref="CJ3:CJ66" si="36">IF(CI3="FALSE",IF(MAX(F3:AR3)=AR3,$AR$2,"FALSE"),"N/A")</f>
        <v>N/A</v>
      </c>
    </row>
    <row r="4" spans="1:88" x14ac:dyDescent="0.25">
      <c r="A4" t="s">
        <v>10</v>
      </c>
      <c r="B4">
        <v>11001</v>
      </c>
      <c r="C4" t="s">
        <v>11</v>
      </c>
      <c r="D4">
        <v>25750</v>
      </c>
      <c r="E4">
        <v>19309</v>
      </c>
      <c r="F4">
        <v>1484</v>
      </c>
      <c r="G4">
        <v>58</v>
      </c>
      <c r="H4">
        <v>167</v>
      </c>
      <c r="I4">
        <v>427</v>
      </c>
      <c r="J4">
        <v>0</v>
      </c>
      <c r="K4">
        <v>113</v>
      </c>
      <c r="L4">
        <v>0</v>
      </c>
      <c r="M4">
        <v>0</v>
      </c>
      <c r="N4">
        <v>10</v>
      </c>
      <c r="O4">
        <v>96</v>
      </c>
      <c r="P4">
        <v>48</v>
      </c>
      <c r="Q4">
        <v>284</v>
      </c>
      <c r="R4">
        <v>36</v>
      </c>
      <c r="S4">
        <v>68</v>
      </c>
      <c r="T4">
        <v>12</v>
      </c>
      <c r="U4">
        <v>10</v>
      </c>
      <c r="V4">
        <v>203</v>
      </c>
      <c r="W4">
        <v>789</v>
      </c>
      <c r="X4">
        <v>286</v>
      </c>
      <c r="Y4">
        <v>747</v>
      </c>
      <c r="Z4">
        <v>181</v>
      </c>
      <c r="AA4">
        <v>335</v>
      </c>
      <c r="AB4">
        <v>0</v>
      </c>
      <c r="AC4">
        <v>121</v>
      </c>
      <c r="AD4">
        <v>0</v>
      </c>
      <c r="AE4">
        <v>0</v>
      </c>
      <c r="AF4">
        <v>0</v>
      </c>
      <c r="AG4">
        <v>0</v>
      </c>
      <c r="AH4">
        <v>0</v>
      </c>
      <c r="AI4">
        <v>489</v>
      </c>
      <c r="AJ4">
        <v>357</v>
      </c>
      <c r="AK4">
        <v>16</v>
      </c>
      <c r="AL4">
        <v>0</v>
      </c>
      <c r="AM4">
        <v>0</v>
      </c>
      <c r="AN4">
        <v>0</v>
      </c>
      <c r="AO4">
        <v>10</v>
      </c>
      <c r="AP4">
        <v>4</v>
      </c>
      <c r="AQ4">
        <v>29</v>
      </c>
      <c r="AR4">
        <v>61</v>
      </c>
      <c r="AT4">
        <v>11001</v>
      </c>
      <c r="AU4" t="str">
        <f>AX4</f>
        <v>Estimate; Total: - Spanish or Spanish Creole:</v>
      </c>
      <c r="AV4" t="s">
        <v>988</v>
      </c>
      <c r="AX4" t="str">
        <f t="shared" ref="AX4:AX67" si="37">IF(MAX(F4:AR4)=F4,$F$2,"FALSE")</f>
        <v>Estimate; Total: - Spanish or Spanish Creole:</v>
      </c>
      <c r="AY4" t="str">
        <f t="shared" ref="AY4:AY67" si="38">IF(AX4= "FALSE",IF(MAX(F4:AR4)=G4,$G$2,"FALSE"),"N/A")</f>
        <v>N/A</v>
      </c>
      <c r="AZ4" t="str">
        <f t="shared" si="0"/>
        <v>N/A</v>
      </c>
      <c r="BA4" t="str">
        <f t="shared" si="1"/>
        <v>N/A</v>
      </c>
      <c r="BB4" t="str">
        <f t="shared" si="2"/>
        <v>N/A</v>
      </c>
      <c r="BC4" t="str">
        <f t="shared" si="3"/>
        <v>N/A</v>
      </c>
      <c r="BD4" t="str">
        <f t="shared" si="4"/>
        <v>N/A</v>
      </c>
      <c r="BE4" t="str">
        <f t="shared" si="5"/>
        <v>N/A</v>
      </c>
      <c r="BF4" t="str">
        <f t="shared" si="6"/>
        <v>N/A</v>
      </c>
      <c r="BG4" t="str">
        <f t="shared" si="7"/>
        <v>N/A</v>
      </c>
      <c r="BH4" t="str">
        <f t="shared" si="8"/>
        <v>N/A</v>
      </c>
      <c r="BI4" t="str">
        <f t="shared" si="9"/>
        <v>N/A</v>
      </c>
      <c r="BJ4" t="str">
        <f t="shared" si="10"/>
        <v>N/A</v>
      </c>
      <c r="BK4" t="str">
        <f t="shared" si="11"/>
        <v>N/A</v>
      </c>
      <c r="BL4" t="str">
        <f t="shared" si="12"/>
        <v>N/A</v>
      </c>
      <c r="BM4" t="str">
        <f t="shared" si="13"/>
        <v>N/A</v>
      </c>
      <c r="BN4" t="str">
        <f t="shared" si="14"/>
        <v>N/A</v>
      </c>
      <c r="BO4" t="str">
        <f t="shared" si="15"/>
        <v>N/A</v>
      </c>
      <c r="BP4" t="str">
        <f t="shared" si="16"/>
        <v>N/A</v>
      </c>
      <c r="BQ4" t="str">
        <f t="shared" si="17"/>
        <v>N/A</v>
      </c>
      <c r="BR4" t="str">
        <f t="shared" si="18"/>
        <v>N/A</v>
      </c>
      <c r="BS4" t="str">
        <f t="shared" si="19"/>
        <v>N/A</v>
      </c>
      <c r="BT4" t="str">
        <f t="shared" si="20"/>
        <v>N/A</v>
      </c>
      <c r="BU4" t="str">
        <f t="shared" si="21"/>
        <v>N/A</v>
      </c>
      <c r="BV4" t="str">
        <f t="shared" si="22"/>
        <v>N/A</v>
      </c>
      <c r="BW4" t="str">
        <f t="shared" si="23"/>
        <v>N/A</v>
      </c>
      <c r="BX4" t="str">
        <f t="shared" si="24"/>
        <v>N/A</v>
      </c>
      <c r="BY4" t="str">
        <f t="shared" si="25"/>
        <v>N/A</v>
      </c>
      <c r="BZ4" t="str">
        <f t="shared" si="26"/>
        <v>N/A</v>
      </c>
      <c r="CA4" t="str">
        <f t="shared" si="27"/>
        <v>N/A</v>
      </c>
      <c r="CB4" t="str">
        <f t="shared" si="28"/>
        <v>N/A</v>
      </c>
      <c r="CC4" t="str">
        <f t="shared" si="29"/>
        <v>N/A</v>
      </c>
      <c r="CD4" t="str">
        <f t="shared" si="30"/>
        <v>N/A</v>
      </c>
      <c r="CE4" t="str">
        <f t="shared" si="31"/>
        <v>N/A</v>
      </c>
      <c r="CF4" t="str">
        <f t="shared" si="32"/>
        <v>N/A</v>
      </c>
      <c r="CG4" t="str">
        <f t="shared" si="33"/>
        <v>N/A</v>
      </c>
      <c r="CH4" t="str">
        <f t="shared" si="34"/>
        <v>N/A</v>
      </c>
      <c r="CI4" t="str">
        <f t="shared" si="35"/>
        <v>N/A</v>
      </c>
      <c r="CJ4" t="str">
        <f t="shared" si="36"/>
        <v>N/A</v>
      </c>
    </row>
    <row r="5" spans="1:88" x14ac:dyDescent="0.25">
      <c r="A5" t="s">
        <v>12</v>
      </c>
      <c r="B5">
        <v>11003</v>
      </c>
      <c r="C5" t="s">
        <v>13</v>
      </c>
      <c r="D5">
        <v>42806</v>
      </c>
      <c r="E5">
        <v>22998</v>
      </c>
      <c r="F5">
        <v>6858</v>
      </c>
      <c r="G5">
        <v>992</v>
      </c>
      <c r="H5">
        <v>4616</v>
      </c>
      <c r="I5">
        <v>726</v>
      </c>
      <c r="J5">
        <v>33</v>
      </c>
      <c r="K5">
        <v>0</v>
      </c>
      <c r="L5">
        <v>0</v>
      </c>
      <c r="M5">
        <v>14</v>
      </c>
      <c r="N5">
        <v>0</v>
      </c>
      <c r="O5">
        <v>67</v>
      </c>
      <c r="P5">
        <v>153</v>
      </c>
      <c r="Q5">
        <v>29</v>
      </c>
      <c r="R5">
        <v>0</v>
      </c>
      <c r="S5">
        <v>10</v>
      </c>
      <c r="T5">
        <v>0</v>
      </c>
      <c r="U5">
        <v>0</v>
      </c>
      <c r="V5">
        <v>38</v>
      </c>
      <c r="W5">
        <v>181</v>
      </c>
      <c r="X5">
        <v>1489</v>
      </c>
      <c r="Y5">
        <v>919</v>
      </c>
      <c r="Z5">
        <v>45</v>
      </c>
      <c r="AA5">
        <v>365</v>
      </c>
      <c r="AB5">
        <v>25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1496</v>
      </c>
      <c r="AJ5">
        <v>594</v>
      </c>
      <c r="AK5">
        <v>107</v>
      </c>
      <c r="AL5">
        <v>0</v>
      </c>
      <c r="AM5">
        <v>0</v>
      </c>
      <c r="AN5">
        <v>42</v>
      </c>
      <c r="AO5">
        <v>16</v>
      </c>
      <c r="AP5">
        <v>34</v>
      </c>
      <c r="AQ5">
        <v>959</v>
      </c>
      <c r="AR5">
        <v>0</v>
      </c>
      <c r="AT5">
        <v>11003</v>
      </c>
      <c r="AU5" t="str">
        <f t="shared" ref="AU5:AU6" si="39">AX5</f>
        <v>Estimate; Total: - Spanish or Spanish Creole:</v>
      </c>
      <c r="AV5" t="s">
        <v>988</v>
      </c>
      <c r="AX5" t="str">
        <f t="shared" si="37"/>
        <v>Estimate; Total: - Spanish or Spanish Creole:</v>
      </c>
      <c r="AY5" t="str">
        <f t="shared" si="38"/>
        <v>N/A</v>
      </c>
      <c r="AZ5" t="str">
        <f t="shared" si="0"/>
        <v>N/A</v>
      </c>
      <c r="BA5" t="str">
        <f t="shared" si="1"/>
        <v>N/A</v>
      </c>
      <c r="BB5" t="str">
        <f t="shared" si="2"/>
        <v>N/A</v>
      </c>
      <c r="BC5" t="str">
        <f t="shared" si="3"/>
        <v>N/A</v>
      </c>
      <c r="BD5" t="str">
        <f t="shared" si="4"/>
        <v>N/A</v>
      </c>
      <c r="BE5" t="str">
        <f t="shared" si="5"/>
        <v>N/A</v>
      </c>
      <c r="BF5" t="str">
        <f t="shared" si="6"/>
        <v>N/A</v>
      </c>
      <c r="BG5" t="str">
        <f t="shared" si="7"/>
        <v>N/A</v>
      </c>
      <c r="BH5" t="str">
        <f t="shared" si="8"/>
        <v>N/A</v>
      </c>
      <c r="BI5" t="str">
        <f t="shared" si="9"/>
        <v>N/A</v>
      </c>
      <c r="BJ5" t="str">
        <f t="shared" si="10"/>
        <v>N/A</v>
      </c>
      <c r="BK5" t="str">
        <f t="shared" si="11"/>
        <v>N/A</v>
      </c>
      <c r="BL5" t="str">
        <f t="shared" si="12"/>
        <v>N/A</v>
      </c>
      <c r="BM5" t="str">
        <f t="shared" si="13"/>
        <v>N/A</v>
      </c>
      <c r="BN5" t="str">
        <f t="shared" si="14"/>
        <v>N/A</v>
      </c>
      <c r="BO5" t="str">
        <f t="shared" si="15"/>
        <v>N/A</v>
      </c>
      <c r="BP5" t="str">
        <f t="shared" si="16"/>
        <v>N/A</v>
      </c>
      <c r="BQ5" t="str">
        <f t="shared" si="17"/>
        <v>N/A</v>
      </c>
      <c r="BR5" t="str">
        <f t="shared" si="18"/>
        <v>N/A</v>
      </c>
      <c r="BS5" t="str">
        <f t="shared" si="19"/>
        <v>N/A</v>
      </c>
      <c r="BT5" t="str">
        <f t="shared" si="20"/>
        <v>N/A</v>
      </c>
      <c r="BU5" t="str">
        <f t="shared" si="21"/>
        <v>N/A</v>
      </c>
      <c r="BV5" t="str">
        <f t="shared" si="22"/>
        <v>N/A</v>
      </c>
      <c r="BW5" t="str">
        <f t="shared" si="23"/>
        <v>N/A</v>
      </c>
      <c r="BX5" t="str">
        <f t="shared" si="24"/>
        <v>N/A</v>
      </c>
      <c r="BY5" t="str">
        <f t="shared" si="25"/>
        <v>N/A</v>
      </c>
      <c r="BZ5" t="str">
        <f t="shared" si="26"/>
        <v>N/A</v>
      </c>
      <c r="CA5" t="str">
        <f t="shared" si="27"/>
        <v>N/A</v>
      </c>
      <c r="CB5" t="str">
        <f t="shared" si="28"/>
        <v>N/A</v>
      </c>
      <c r="CC5" t="str">
        <f t="shared" si="29"/>
        <v>N/A</v>
      </c>
      <c r="CD5" t="str">
        <f t="shared" si="30"/>
        <v>N/A</v>
      </c>
      <c r="CE5" t="str">
        <f t="shared" si="31"/>
        <v>N/A</v>
      </c>
      <c r="CF5" t="str">
        <f t="shared" si="32"/>
        <v>N/A</v>
      </c>
      <c r="CG5" t="str">
        <f t="shared" si="33"/>
        <v>N/A</v>
      </c>
      <c r="CH5" t="str">
        <f t="shared" si="34"/>
        <v>N/A</v>
      </c>
      <c r="CI5" t="str">
        <f t="shared" si="35"/>
        <v>N/A</v>
      </c>
      <c r="CJ5" t="str">
        <f t="shared" si="36"/>
        <v>N/A</v>
      </c>
    </row>
    <row r="6" spans="1:88" x14ac:dyDescent="0.25">
      <c r="A6" t="s">
        <v>14</v>
      </c>
      <c r="B6">
        <v>11010</v>
      </c>
      <c r="C6" t="s">
        <v>15</v>
      </c>
      <c r="D6">
        <v>23806</v>
      </c>
      <c r="E6">
        <v>16352</v>
      </c>
      <c r="F6">
        <v>2415</v>
      </c>
      <c r="G6">
        <v>58</v>
      </c>
      <c r="H6">
        <v>8</v>
      </c>
      <c r="I6">
        <v>2176</v>
      </c>
      <c r="J6">
        <v>136</v>
      </c>
      <c r="K6">
        <v>46</v>
      </c>
      <c r="L6">
        <v>0</v>
      </c>
      <c r="M6">
        <v>0</v>
      </c>
      <c r="N6">
        <v>0</v>
      </c>
      <c r="O6">
        <v>125</v>
      </c>
      <c r="P6">
        <v>0</v>
      </c>
      <c r="Q6">
        <v>257</v>
      </c>
      <c r="R6">
        <v>156</v>
      </c>
      <c r="S6">
        <v>25</v>
      </c>
      <c r="T6">
        <v>0</v>
      </c>
      <c r="U6">
        <v>67</v>
      </c>
      <c r="V6">
        <v>42</v>
      </c>
      <c r="W6">
        <v>34</v>
      </c>
      <c r="X6">
        <v>65</v>
      </c>
      <c r="Y6">
        <v>230</v>
      </c>
      <c r="Z6">
        <v>69</v>
      </c>
      <c r="AA6">
        <v>273</v>
      </c>
      <c r="AB6">
        <v>27</v>
      </c>
      <c r="AC6">
        <v>48</v>
      </c>
      <c r="AD6">
        <v>0</v>
      </c>
      <c r="AE6">
        <v>0</v>
      </c>
      <c r="AF6">
        <v>0</v>
      </c>
      <c r="AG6">
        <v>0</v>
      </c>
      <c r="AH6">
        <v>0</v>
      </c>
      <c r="AI6">
        <v>462</v>
      </c>
      <c r="AJ6">
        <v>575</v>
      </c>
      <c r="AK6">
        <v>0</v>
      </c>
      <c r="AL6">
        <v>0</v>
      </c>
      <c r="AM6">
        <v>0</v>
      </c>
      <c r="AN6">
        <v>52</v>
      </c>
      <c r="AO6">
        <v>68</v>
      </c>
      <c r="AP6">
        <v>18</v>
      </c>
      <c r="AQ6">
        <v>22</v>
      </c>
      <c r="AR6">
        <v>0</v>
      </c>
      <c r="AT6">
        <v>11010</v>
      </c>
      <c r="AU6" t="str">
        <f t="shared" si="39"/>
        <v>Estimate; Total: - Spanish or Spanish Creole:</v>
      </c>
      <c r="AV6" t="s">
        <v>988</v>
      </c>
      <c r="AX6" t="str">
        <f t="shared" si="37"/>
        <v>Estimate; Total: - Spanish or Spanish Creole:</v>
      </c>
      <c r="AY6" t="str">
        <f t="shared" si="38"/>
        <v>N/A</v>
      </c>
      <c r="AZ6" t="str">
        <f t="shared" si="0"/>
        <v>N/A</v>
      </c>
      <c r="BA6" t="str">
        <f t="shared" si="1"/>
        <v>N/A</v>
      </c>
      <c r="BB6" t="str">
        <f t="shared" si="2"/>
        <v>N/A</v>
      </c>
      <c r="BC6" t="str">
        <f t="shared" si="3"/>
        <v>N/A</v>
      </c>
      <c r="BD6" t="str">
        <f t="shared" si="4"/>
        <v>N/A</v>
      </c>
      <c r="BE6" t="str">
        <f t="shared" si="5"/>
        <v>N/A</v>
      </c>
      <c r="BF6" t="str">
        <f t="shared" si="6"/>
        <v>N/A</v>
      </c>
      <c r="BG6" t="str">
        <f t="shared" si="7"/>
        <v>N/A</v>
      </c>
      <c r="BH6" t="str">
        <f t="shared" si="8"/>
        <v>N/A</v>
      </c>
      <c r="BI6" t="str">
        <f t="shared" si="9"/>
        <v>N/A</v>
      </c>
      <c r="BJ6" t="str">
        <f t="shared" si="10"/>
        <v>N/A</v>
      </c>
      <c r="BK6" t="str">
        <f t="shared" si="11"/>
        <v>N/A</v>
      </c>
      <c r="BL6" t="str">
        <f t="shared" si="12"/>
        <v>N/A</v>
      </c>
      <c r="BM6" t="str">
        <f t="shared" si="13"/>
        <v>N/A</v>
      </c>
      <c r="BN6" t="str">
        <f t="shared" si="14"/>
        <v>N/A</v>
      </c>
      <c r="BO6" t="str">
        <f t="shared" si="15"/>
        <v>N/A</v>
      </c>
      <c r="BP6" t="str">
        <f t="shared" si="16"/>
        <v>N/A</v>
      </c>
      <c r="BQ6" t="str">
        <f t="shared" si="17"/>
        <v>N/A</v>
      </c>
      <c r="BR6" t="str">
        <f t="shared" si="18"/>
        <v>N/A</v>
      </c>
      <c r="BS6" t="str">
        <f t="shared" si="19"/>
        <v>N/A</v>
      </c>
      <c r="BT6" t="str">
        <f t="shared" si="20"/>
        <v>N/A</v>
      </c>
      <c r="BU6" t="str">
        <f t="shared" si="21"/>
        <v>N/A</v>
      </c>
      <c r="BV6" t="str">
        <f t="shared" si="22"/>
        <v>N/A</v>
      </c>
      <c r="BW6" t="str">
        <f t="shared" si="23"/>
        <v>N/A</v>
      </c>
      <c r="BX6" t="str">
        <f t="shared" si="24"/>
        <v>N/A</v>
      </c>
      <c r="BY6" t="str">
        <f t="shared" si="25"/>
        <v>N/A</v>
      </c>
      <c r="BZ6" t="str">
        <f t="shared" si="26"/>
        <v>N/A</v>
      </c>
      <c r="CA6" t="str">
        <f t="shared" si="27"/>
        <v>N/A</v>
      </c>
      <c r="CB6" t="str">
        <f t="shared" si="28"/>
        <v>N/A</v>
      </c>
      <c r="CC6" t="str">
        <f t="shared" si="29"/>
        <v>N/A</v>
      </c>
      <c r="CD6" t="str">
        <f t="shared" si="30"/>
        <v>N/A</v>
      </c>
      <c r="CE6" t="str">
        <f t="shared" si="31"/>
        <v>N/A</v>
      </c>
      <c r="CF6" t="str">
        <f t="shared" si="32"/>
        <v>N/A</v>
      </c>
      <c r="CG6" t="str">
        <f t="shared" si="33"/>
        <v>N/A</v>
      </c>
      <c r="CH6" t="str">
        <f t="shared" si="34"/>
        <v>N/A</v>
      </c>
      <c r="CI6" t="str">
        <f t="shared" si="35"/>
        <v>N/A</v>
      </c>
      <c r="CJ6" t="str">
        <f t="shared" si="36"/>
        <v>N/A</v>
      </c>
    </row>
    <row r="7" spans="1:88" x14ac:dyDescent="0.25">
      <c r="A7" t="s">
        <v>16</v>
      </c>
      <c r="B7">
        <v>11020</v>
      </c>
      <c r="C7" t="s">
        <v>17</v>
      </c>
      <c r="D7">
        <v>5923</v>
      </c>
      <c r="E7">
        <v>3603</v>
      </c>
      <c r="F7">
        <v>314</v>
      </c>
      <c r="G7">
        <v>0</v>
      </c>
      <c r="H7">
        <v>0</v>
      </c>
      <c r="I7">
        <v>56</v>
      </c>
      <c r="J7">
        <v>0</v>
      </c>
      <c r="K7">
        <v>0</v>
      </c>
      <c r="L7">
        <v>6</v>
      </c>
      <c r="M7">
        <v>5</v>
      </c>
      <c r="N7">
        <v>0</v>
      </c>
      <c r="O7">
        <v>57</v>
      </c>
      <c r="P7">
        <v>0</v>
      </c>
      <c r="Q7">
        <v>0</v>
      </c>
      <c r="R7">
        <v>29</v>
      </c>
      <c r="S7">
        <v>0</v>
      </c>
      <c r="T7">
        <v>12</v>
      </c>
      <c r="U7">
        <v>42</v>
      </c>
      <c r="V7">
        <v>0</v>
      </c>
      <c r="W7">
        <v>0</v>
      </c>
      <c r="X7">
        <v>10</v>
      </c>
      <c r="Y7">
        <v>31</v>
      </c>
      <c r="Z7">
        <v>0</v>
      </c>
      <c r="AA7">
        <v>997</v>
      </c>
      <c r="AB7">
        <v>11</v>
      </c>
      <c r="AC7">
        <v>542</v>
      </c>
      <c r="AD7">
        <v>0</v>
      </c>
      <c r="AE7">
        <v>0</v>
      </c>
      <c r="AF7">
        <v>0</v>
      </c>
      <c r="AG7">
        <v>0</v>
      </c>
      <c r="AH7">
        <v>68</v>
      </c>
      <c r="AI7">
        <v>16</v>
      </c>
      <c r="AJ7">
        <v>26</v>
      </c>
      <c r="AK7">
        <v>0</v>
      </c>
      <c r="AL7">
        <v>0</v>
      </c>
      <c r="AM7">
        <v>0</v>
      </c>
      <c r="AN7">
        <v>0</v>
      </c>
      <c r="AO7">
        <v>11</v>
      </c>
      <c r="AP7">
        <v>79</v>
      </c>
      <c r="AQ7">
        <v>8</v>
      </c>
      <c r="AR7">
        <v>0</v>
      </c>
      <c r="AT7">
        <v>11020</v>
      </c>
      <c r="AU7" t="str">
        <f>BS7</f>
        <v>Estimate; Total: - Chinese:</v>
      </c>
      <c r="AV7" t="s">
        <v>989</v>
      </c>
      <c r="AX7" t="str">
        <f t="shared" si="37"/>
        <v>FALSE</v>
      </c>
      <c r="AY7" t="str">
        <f t="shared" si="38"/>
        <v>FALSE</v>
      </c>
      <c r="AZ7" t="str">
        <f t="shared" si="0"/>
        <v>FALSE</v>
      </c>
      <c r="BA7" t="str">
        <f t="shared" si="1"/>
        <v>FALSE</v>
      </c>
      <c r="BB7" t="str">
        <f t="shared" si="2"/>
        <v>FALSE</v>
      </c>
      <c r="BC7" t="str">
        <f t="shared" si="3"/>
        <v>FALSE</v>
      </c>
      <c r="BD7" t="str">
        <f t="shared" si="4"/>
        <v>FALSE</v>
      </c>
      <c r="BE7" t="str">
        <f t="shared" si="5"/>
        <v>FALSE</v>
      </c>
      <c r="BF7" t="str">
        <f t="shared" si="6"/>
        <v>FALSE</v>
      </c>
      <c r="BG7" t="str">
        <f t="shared" si="7"/>
        <v>FALSE</v>
      </c>
      <c r="BH7" t="str">
        <f t="shared" si="8"/>
        <v>FALSE</v>
      </c>
      <c r="BI7" t="str">
        <f t="shared" si="9"/>
        <v>FALSE</v>
      </c>
      <c r="BJ7" t="str">
        <f t="shared" si="10"/>
        <v>FALSE</v>
      </c>
      <c r="BK7" t="str">
        <f t="shared" si="11"/>
        <v>FALSE</v>
      </c>
      <c r="BL7" t="str">
        <f t="shared" si="12"/>
        <v>FALSE</v>
      </c>
      <c r="BM7" t="str">
        <f t="shared" si="13"/>
        <v>FALSE</v>
      </c>
      <c r="BN7" t="str">
        <f t="shared" si="14"/>
        <v>FALSE</v>
      </c>
      <c r="BO7" t="str">
        <f t="shared" si="15"/>
        <v>FALSE</v>
      </c>
      <c r="BP7" t="str">
        <f t="shared" si="16"/>
        <v>FALSE</v>
      </c>
      <c r="BQ7" t="str">
        <f t="shared" si="17"/>
        <v>FALSE</v>
      </c>
      <c r="BR7" t="str">
        <f t="shared" si="18"/>
        <v>FALSE</v>
      </c>
      <c r="BS7" t="str">
        <f t="shared" si="19"/>
        <v>Estimate; Total: - Chinese:</v>
      </c>
      <c r="BT7" t="str">
        <f t="shared" si="20"/>
        <v>N/A</v>
      </c>
      <c r="BU7" t="str">
        <f t="shared" si="21"/>
        <v>N/A</v>
      </c>
      <c r="BV7" t="str">
        <f t="shared" si="22"/>
        <v>N/A</v>
      </c>
      <c r="BW7" t="str">
        <f t="shared" si="23"/>
        <v>N/A</v>
      </c>
      <c r="BX7" t="str">
        <f t="shared" si="24"/>
        <v>N/A</v>
      </c>
      <c r="BY7" t="str">
        <f t="shared" si="25"/>
        <v>N/A</v>
      </c>
      <c r="BZ7" t="str">
        <f t="shared" si="26"/>
        <v>N/A</v>
      </c>
      <c r="CA7" t="str">
        <f t="shared" si="27"/>
        <v>N/A</v>
      </c>
      <c r="CB7" t="str">
        <f t="shared" si="28"/>
        <v>N/A</v>
      </c>
      <c r="CC7" t="str">
        <f t="shared" si="29"/>
        <v>N/A</v>
      </c>
      <c r="CD7" t="str">
        <f t="shared" si="30"/>
        <v>N/A</v>
      </c>
      <c r="CE7" t="str">
        <f t="shared" si="31"/>
        <v>N/A</v>
      </c>
      <c r="CF7" t="str">
        <f t="shared" si="32"/>
        <v>N/A</v>
      </c>
      <c r="CG7" t="str">
        <f t="shared" si="33"/>
        <v>N/A</v>
      </c>
      <c r="CH7" t="str">
        <f t="shared" si="34"/>
        <v>N/A</v>
      </c>
      <c r="CI7" t="str">
        <f t="shared" si="35"/>
        <v>N/A</v>
      </c>
      <c r="CJ7" t="str">
        <f t="shared" si="36"/>
        <v>N/A</v>
      </c>
    </row>
    <row r="8" spans="1:88" x14ac:dyDescent="0.25">
      <c r="A8" t="s">
        <v>18</v>
      </c>
      <c r="B8">
        <v>11021</v>
      </c>
      <c r="C8" t="s">
        <v>19</v>
      </c>
      <c r="D8">
        <v>16392</v>
      </c>
      <c r="E8">
        <v>10016</v>
      </c>
      <c r="F8">
        <v>1068</v>
      </c>
      <c r="G8">
        <v>131</v>
      </c>
      <c r="H8">
        <v>22</v>
      </c>
      <c r="I8">
        <v>142</v>
      </c>
      <c r="J8">
        <v>0</v>
      </c>
      <c r="K8">
        <v>28</v>
      </c>
      <c r="L8">
        <v>26</v>
      </c>
      <c r="M8">
        <v>6</v>
      </c>
      <c r="N8">
        <v>0</v>
      </c>
      <c r="O8">
        <v>40</v>
      </c>
      <c r="P8">
        <v>304</v>
      </c>
      <c r="Q8">
        <v>192</v>
      </c>
      <c r="R8">
        <v>62</v>
      </c>
      <c r="S8">
        <v>29</v>
      </c>
      <c r="T8">
        <v>6</v>
      </c>
      <c r="U8">
        <v>1659</v>
      </c>
      <c r="V8">
        <v>17</v>
      </c>
      <c r="W8">
        <v>135</v>
      </c>
      <c r="X8">
        <v>53</v>
      </c>
      <c r="Y8">
        <v>49</v>
      </c>
      <c r="Z8">
        <v>38</v>
      </c>
      <c r="AA8">
        <v>1237</v>
      </c>
      <c r="AB8">
        <v>128</v>
      </c>
      <c r="AC8">
        <v>372</v>
      </c>
      <c r="AD8">
        <v>0</v>
      </c>
      <c r="AE8">
        <v>0</v>
      </c>
      <c r="AF8">
        <v>0</v>
      </c>
      <c r="AG8">
        <v>0</v>
      </c>
      <c r="AH8">
        <v>12</v>
      </c>
      <c r="AI8">
        <v>48</v>
      </c>
      <c r="AJ8">
        <v>66</v>
      </c>
      <c r="AK8">
        <v>0</v>
      </c>
      <c r="AL8">
        <v>0</v>
      </c>
      <c r="AM8">
        <v>0</v>
      </c>
      <c r="AN8">
        <v>13</v>
      </c>
      <c r="AO8">
        <v>0</v>
      </c>
      <c r="AP8">
        <v>478</v>
      </c>
      <c r="AQ8">
        <v>0</v>
      </c>
      <c r="AR8">
        <v>15</v>
      </c>
      <c r="AT8">
        <v>11021</v>
      </c>
      <c r="AU8" t="str">
        <f>BM8</f>
        <v>Estimate; Total: - Persian:</v>
      </c>
      <c r="AV8" t="s">
        <v>990</v>
      </c>
      <c r="AX8" t="str">
        <f t="shared" si="37"/>
        <v>FALSE</v>
      </c>
      <c r="AY8" t="str">
        <f t="shared" si="38"/>
        <v>FALSE</v>
      </c>
      <c r="AZ8" t="str">
        <f t="shared" si="0"/>
        <v>FALSE</v>
      </c>
      <c r="BA8" t="str">
        <f t="shared" si="1"/>
        <v>FALSE</v>
      </c>
      <c r="BB8" t="str">
        <f t="shared" si="2"/>
        <v>FALSE</v>
      </c>
      <c r="BC8" t="str">
        <f t="shared" si="3"/>
        <v>FALSE</v>
      </c>
      <c r="BD8" t="str">
        <f t="shared" si="4"/>
        <v>FALSE</v>
      </c>
      <c r="BE8" t="str">
        <f t="shared" si="5"/>
        <v>FALSE</v>
      </c>
      <c r="BF8" t="str">
        <f t="shared" si="6"/>
        <v>FALSE</v>
      </c>
      <c r="BG8" t="str">
        <f t="shared" si="7"/>
        <v>FALSE</v>
      </c>
      <c r="BH8" t="str">
        <f t="shared" si="8"/>
        <v>FALSE</v>
      </c>
      <c r="BI8" t="str">
        <f t="shared" si="9"/>
        <v>FALSE</v>
      </c>
      <c r="BJ8" t="str">
        <f t="shared" si="10"/>
        <v>FALSE</v>
      </c>
      <c r="BK8" t="str">
        <f t="shared" si="11"/>
        <v>FALSE</v>
      </c>
      <c r="BL8" t="str">
        <f t="shared" si="12"/>
        <v>FALSE</v>
      </c>
      <c r="BM8" t="str">
        <f t="shared" si="13"/>
        <v>Estimate; Total: - Persian:</v>
      </c>
      <c r="BN8" t="str">
        <f t="shared" si="14"/>
        <v>N/A</v>
      </c>
      <c r="BO8" t="str">
        <f t="shared" si="15"/>
        <v>N/A</v>
      </c>
      <c r="BP8" t="str">
        <f t="shared" si="16"/>
        <v>N/A</v>
      </c>
      <c r="BQ8" t="str">
        <f t="shared" si="17"/>
        <v>N/A</v>
      </c>
      <c r="BR8" t="str">
        <f t="shared" si="18"/>
        <v>N/A</v>
      </c>
      <c r="BS8" t="str">
        <f t="shared" si="19"/>
        <v>N/A</v>
      </c>
      <c r="BT8" t="str">
        <f t="shared" si="20"/>
        <v>N/A</v>
      </c>
      <c r="BU8" t="str">
        <f t="shared" si="21"/>
        <v>N/A</v>
      </c>
      <c r="BV8" t="str">
        <f t="shared" si="22"/>
        <v>N/A</v>
      </c>
      <c r="BW8" t="str">
        <f t="shared" si="23"/>
        <v>N/A</v>
      </c>
      <c r="BX8" t="str">
        <f t="shared" si="24"/>
        <v>N/A</v>
      </c>
      <c r="BY8" t="str">
        <f t="shared" si="25"/>
        <v>N/A</v>
      </c>
      <c r="BZ8" t="str">
        <f t="shared" si="26"/>
        <v>N/A</v>
      </c>
      <c r="CA8" t="str">
        <f t="shared" si="27"/>
        <v>N/A</v>
      </c>
      <c r="CB8" t="str">
        <f t="shared" si="28"/>
        <v>N/A</v>
      </c>
      <c r="CC8" t="str">
        <f t="shared" si="29"/>
        <v>N/A</v>
      </c>
      <c r="CD8" t="str">
        <f t="shared" si="30"/>
        <v>N/A</v>
      </c>
      <c r="CE8" t="str">
        <f t="shared" si="31"/>
        <v>N/A</v>
      </c>
      <c r="CF8" t="str">
        <f t="shared" si="32"/>
        <v>N/A</v>
      </c>
      <c r="CG8" t="str">
        <f t="shared" si="33"/>
        <v>N/A</v>
      </c>
      <c r="CH8" t="str">
        <f t="shared" si="34"/>
        <v>N/A</v>
      </c>
      <c r="CI8" t="str">
        <f t="shared" si="35"/>
        <v>N/A</v>
      </c>
      <c r="CJ8" t="str">
        <f t="shared" si="36"/>
        <v>N/A</v>
      </c>
    </row>
    <row r="9" spans="1:88" x14ac:dyDescent="0.25">
      <c r="A9" t="s">
        <v>20</v>
      </c>
      <c r="B9">
        <v>11023</v>
      </c>
      <c r="C9" t="s">
        <v>21</v>
      </c>
      <c r="D9">
        <v>9140</v>
      </c>
      <c r="E9">
        <v>4413</v>
      </c>
      <c r="F9">
        <v>135</v>
      </c>
      <c r="G9">
        <v>19</v>
      </c>
      <c r="H9">
        <v>0</v>
      </c>
      <c r="I9">
        <v>83</v>
      </c>
      <c r="J9">
        <v>0</v>
      </c>
      <c r="K9">
        <v>56</v>
      </c>
      <c r="L9">
        <v>16</v>
      </c>
      <c r="M9">
        <v>21</v>
      </c>
      <c r="N9">
        <v>0</v>
      </c>
      <c r="O9">
        <v>10</v>
      </c>
      <c r="P9">
        <v>77</v>
      </c>
      <c r="Q9">
        <v>2</v>
      </c>
      <c r="R9">
        <v>36</v>
      </c>
      <c r="S9">
        <v>0</v>
      </c>
      <c r="T9">
        <v>87</v>
      </c>
      <c r="U9">
        <v>2487</v>
      </c>
      <c r="V9">
        <v>4</v>
      </c>
      <c r="W9">
        <v>0</v>
      </c>
      <c r="X9">
        <v>0</v>
      </c>
      <c r="Y9">
        <v>42</v>
      </c>
      <c r="Z9">
        <v>41</v>
      </c>
      <c r="AA9">
        <v>487</v>
      </c>
      <c r="AB9">
        <v>21</v>
      </c>
      <c r="AC9">
        <v>30</v>
      </c>
      <c r="AD9">
        <v>0</v>
      </c>
      <c r="AE9">
        <v>0</v>
      </c>
      <c r="AF9">
        <v>0</v>
      </c>
      <c r="AG9">
        <v>0</v>
      </c>
      <c r="AH9">
        <v>0</v>
      </c>
      <c r="AI9">
        <v>7</v>
      </c>
      <c r="AJ9">
        <v>12</v>
      </c>
      <c r="AK9">
        <v>0</v>
      </c>
      <c r="AL9">
        <v>0</v>
      </c>
      <c r="AM9">
        <v>0</v>
      </c>
      <c r="AN9">
        <v>6</v>
      </c>
      <c r="AO9">
        <v>10</v>
      </c>
      <c r="AP9">
        <v>1038</v>
      </c>
      <c r="AQ9">
        <v>0</v>
      </c>
      <c r="AR9">
        <v>0</v>
      </c>
      <c r="AT9">
        <v>11023</v>
      </c>
      <c r="AU9" t="str">
        <f t="shared" ref="AU9:AU10" si="40">BM9</f>
        <v>Estimate; Total: - Persian:</v>
      </c>
      <c r="AV9" t="s">
        <v>990</v>
      </c>
      <c r="AX9" t="str">
        <f t="shared" si="37"/>
        <v>FALSE</v>
      </c>
      <c r="AY9" t="str">
        <f t="shared" si="38"/>
        <v>FALSE</v>
      </c>
      <c r="AZ9" t="str">
        <f t="shared" si="0"/>
        <v>FALSE</v>
      </c>
      <c r="BA9" t="str">
        <f t="shared" si="1"/>
        <v>FALSE</v>
      </c>
      <c r="BB9" t="str">
        <f t="shared" si="2"/>
        <v>FALSE</v>
      </c>
      <c r="BC9" t="str">
        <f t="shared" si="3"/>
        <v>FALSE</v>
      </c>
      <c r="BD9" t="str">
        <f t="shared" si="4"/>
        <v>FALSE</v>
      </c>
      <c r="BE9" t="str">
        <f t="shared" si="5"/>
        <v>FALSE</v>
      </c>
      <c r="BF9" t="str">
        <f t="shared" si="6"/>
        <v>FALSE</v>
      </c>
      <c r="BG9" t="str">
        <f t="shared" si="7"/>
        <v>FALSE</v>
      </c>
      <c r="BH9" t="str">
        <f t="shared" si="8"/>
        <v>FALSE</v>
      </c>
      <c r="BI9" t="str">
        <f t="shared" si="9"/>
        <v>FALSE</v>
      </c>
      <c r="BJ9" t="str">
        <f t="shared" si="10"/>
        <v>FALSE</v>
      </c>
      <c r="BK9" t="str">
        <f t="shared" si="11"/>
        <v>FALSE</v>
      </c>
      <c r="BL9" t="str">
        <f t="shared" si="12"/>
        <v>FALSE</v>
      </c>
      <c r="BM9" t="str">
        <f t="shared" si="13"/>
        <v>Estimate; Total: - Persian:</v>
      </c>
      <c r="BN9" t="str">
        <f t="shared" si="14"/>
        <v>N/A</v>
      </c>
      <c r="BO9" t="str">
        <f t="shared" si="15"/>
        <v>N/A</v>
      </c>
      <c r="BP9" t="str">
        <f t="shared" si="16"/>
        <v>N/A</v>
      </c>
      <c r="BQ9" t="str">
        <f t="shared" si="17"/>
        <v>N/A</v>
      </c>
      <c r="BR9" t="str">
        <f t="shared" si="18"/>
        <v>N/A</v>
      </c>
      <c r="BS9" t="str">
        <f t="shared" si="19"/>
        <v>N/A</v>
      </c>
      <c r="BT9" t="str">
        <f t="shared" si="20"/>
        <v>N/A</v>
      </c>
      <c r="BU9" t="str">
        <f t="shared" si="21"/>
        <v>N/A</v>
      </c>
      <c r="BV9" t="str">
        <f t="shared" si="22"/>
        <v>N/A</v>
      </c>
      <c r="BW9" t="str">
        <f t="shared" si="23"/>
        <v>N/A</v>
      </c>
      <c r="BX9" t="str">
        <f t="shared" si="24"/>
        <v>N/A</v>
      </c>
      <c r="BY9" t="str">
        <f t="shared" si="25"/>
        <v>N/A</v>
      </c>
      <c r="BZ9" t="str">
        <f t="shared" si="26"/>
        <v>N/A</v>
      </c>
      <c r="CA9" t="str">
        <f t="shared" si="27"/>
        <v>N/A</v>
      </c>
      <c r="CB9" t="str">
        <f t="shared" si="28"/>
        <v>N/A</v>
      </c>
      <c r="CC9" t="str">
        <f t="shared" si="29"/>
        <v>N/A</v>
      </c>
      <c r="CD9" t="str">
        <f t="shared" si="30"/>
        <v>N/A</v>
      </c>
      <c r="CE9" t="str">
        <f t="shared" si="31"/>
        <v>N/A</v>
      </c>
      <c r="CF9" t="str">
        <f t="shared" si="32"/>
        <v>N/A</v>
      </c>
      <c r="CG9" t="str">
        <f t="shared" si="33"/>
        <v>N/A</v>
      </c>
      <c r="CH9" t="str">
        <f t="shared" si="34"/>
        <v>N/A</v>
      </c>
      <c r="CI9" t="str">
        <f t="shared" si="35"/>
        <v>N/A</v>
      </c>
      <c r="CJ9" t="str">
        <f t="shared" si="36"/>
        <v>N/A</v>
      </c>
    </row>
    <row r="10" spans="1:88" x14ac:dyDescent="0.25">
      <c r="A10" t="s">
        <v>22</v>
      </c>
      <c r="B10">
        <v>11024</v>
      </c>
      <c r="C10" t="s">
        <v>23</v>
      </c>
      <c r="D10">
        <v>7401</v>
      </c>
      <c r="E10">
        <v>3914</v>
      </c>
      <c r="F10">
        <v>430</v>
      </c>
      <c r="G10">
        <v>23</v>
      </c>
      <c r="H10">
        <v>17</v>
      </c>
      <c r="I10">
        <v>142</v>
      </c>
      <c r="J10">
        <v>0</v>
      </c>
      <c r="K10">
        <v>49</v>
      </c>
      <c r="L10">
        <v>10</v>
      </c>
      <c r="M10">
        <v>22</v>
      </c>
      <c r="N10">
        <v>0</v>
      </c>
      <c r="O10">
        <v>20</v>
      </c>
      <c r="P10">
        <v>9</v>
      </c>
      <c r="Q10">
        <v>9</v>
      </c>
      <c r="R10">
        <v>2</v>
      </c>
      <c r="S10">
        <v>0</v>
      </c>
      <c r="T10">
        <v>0</v>
      </c>
      <c r="U10">
        <v>2093</v>
      </c>
      <c r="V10">
        <v>0</v>
      </c>
      <c r="W10">
        <v>0</v>
      </c>
      <c r="X10">
        <v>39</v>
      </c>
      <c r="Y10">
        <v>29</v>
      </c>
      <c r="Z10">
        <v>28</v>
      </c>
      <c r="AA10">
        <v>111</v>
      </c>
      <c r="AB10">
        <v>0</v>
      </c>
      <c r="AC10">
        <v>52</v>
      </c>
      <c r="AD10">
        <v>0</v>
      </c>
      <c r="AE10">
        <v>0</v>
      </c>
      <c r="AF10">
        <v>14</v>
      </c>
      <c r="AG10">
        <v>0</v>
      </c>
      <c r="AH10">
        <v>0</v>
      </c>
      <c r="AI10">
        <v>8</v>
      </c>
      <c r="AJ10">
        <v>0</v>
      </c>
      <c r="AK10">
        <v>4</v>
      </c>
      <c r="AL10">
        <v>0</v>
      </c>
      <c r="AM10">
        <v>0</v>
      </c>
      <c r="AN10">
        <v>0</v>
      </c>
      <c r="AO10">
        <v>0</v>
      </c>
      <c r="AP10">
        <v>376</v>
      </c>
      <c r="AQ10">
        <v>0</v>
      </c>
      <c r="AR10">
        <v>0</v>
      </c>
      <c r="AT10">
        <v>11024</v>
      </c>
      <c r="AU10" t="str">
        <f t="shared" si="40"/>
        <v>Estimate; Total: - Persian:</v>
      </c>
      <c r="AV10" t="s">
        <v>990</v>
      </c>
      <c r="AX10" t="str">
        <f t="shared" si="37"/>
        <v>FALSE</v>
      </c>
      <c r="AY10" t="str">
        <f t="shared" si="38"/>
        <v>FALSE</v>
      </c>
      <c r="AZ10" t="str">
        <f t="shared" si="0"/>
        <v>FALSE</v>
      </c>
      <c r="BA10" t="str">
        <f t="shared" si="1"/>
        <v>FALSE</v>
      </c>
      <c r="BB10" t="str">
        <f t="shared" si="2"/>
        <v>FALSE</v>
      </c>
      <c r="BC10" t="str">
        <f t="shared" si="3"/>
        <v>FALSE</v>
      </c>
      <c r="BD10" t="str">
        <f t="shared" si="4"/>
        <v>FALSE</v>
      </c>
      <c r="BE10" t="str">
        <f t="shared" si="5"/>
        <v>FALSE</v>
      </c>
      <c r="BF10" t="str">
        <f t="shared" si="6"/>
        <v>FALSE</v>
      </c>
      <c r="BG10" t="str">
        <f t="shared" si="7"/>
        <v>FALSE</v>
      </c>
      <c r="BH10" t="str">
        <f t="shared" si="8"/>
        <v>FALSE</v>
      </c>
      <c r="BI10" t="str">
        <f t="shared" si="9"/>
        <v>FALSE</v>
      </c>
      <c r="BJ10" t="str">
        <f t="shared" si="10"/>
        <v>FALSE</v>
      </c>
      <c r="BK10" t="str">
        <f t="shared" si="11"/>
        <v>FALSE</v>
      </c>
      <c r="BL10" t="str">
        <f t="shared" si="12"/>
        <v>FALSE</v>
      </c>
      <c r="BM10" t="str">
        <f t="shared" si="13"/>
        <v>Estimate; Total: - Persian:</v>
      </c>
      <c r="BN10" t="str">
        <f t="shared" si="14"/>
        <v>N/A</v>
      </c>
      <c r="BO10" t="str">
        <f t="shared" si="15"/>
        <v>N/A</v>
      </c>
      <c r="BP10" t="str">
        <f t="shared" si="16"/>
        <v>N/A</v>
      </c>
      <c r="BQ10" t="str">
        <f t="shared" si="17"/>
        <v>N/A</v>
      </c>
      <c r="BR10" t="str">
        <f t="shared" si="18"/>
        <v>N/A</v>
      </c>
      <c r="BS10" t="str">
        <f t="shared" si="19"/>
        <v>N/A</v>
      </c>
      <c r="BT10" t="str">
        <f t="shared" si="20"/>
        <v>N/A</v>
      </c>
      <c r="BU10" t="str">
        <f t="shared" si="21"/>
        <v>N/A</v>
      </c>
      <c r="BV10" t="str">
        <f t="shared" si="22"/>
        <v>N/A</v>
      </c>
      <c r="BW10" t="str">
        <f t="shared" si="23"/>
        <v>N/A</v>
      </c>
      <c r="BX10" t="str">
        <f t="shared" si="24"/>
        <v>N/A</v>
      </c>
      <c r="BY10" t="str">
        <f t="shared" si="25"/>
        <v>N/A</v>
      </c>
      <c r="BZ10" t="str">
        <f t="shared" si="26"/>
        <v>N/A</v>
      </c>
      <c r="CA10" t="str">
        <f t="shared" si="27"/>
        <v>N/A</v>
      </c>
      <c r="CB10" t="str">
        <f t="shared" si="28"/>
        <v>N/A</v>
      </c>
      <c r="CC10" t="str">
        <f t="shared" si="29"/>
        <v>N/A</v>
      </c>
      <c r="CD10" t="str">
        <f t="shared" si="30"/>
        <v>N/A</v>
      </c>
      <c r="CE10" t="str">
        <f t="shared" si="31"/>
        <v>N/A</v>
      </c>
      <c r="CF10" t="str">
        <f t="shared" si="32"/>
        <v>N/A</v>
      </c>
      <c r="CG10" t="str">
        <f t="shared" si="33"/>
        <v>N/A</v>
      </c>
      <c r="CH10" t="str">
        <f t="shared" si="34"/>
        <v>N/A</v>
      </c>
      <c r="CI10" t="str">
        <f t="shared" si="35"/>
        <v>N/A</v>
      </c>
      <c r="CJ10" t="str">
        <f t="shared" si="36"/>
        <v>N/A</v>
      </c>
    </row>
    <row r="11" spans="1:88" x14ac:dyDescent="0.25">
      <c r="A11" t="s">
        <v>24</v>
      </c>
      <c r="B11">
        <v>11030</v>
      </c>
      <c r="C11" t="s">
        <v>25</v>
      </c>
      <c r="D11">
        <v>16365</v>
      </c>
      <c r="E11">
        <v>12752</v>
      </c>
      <c r="F11">
        <v>412</v>
      </c>
      <c r="G11">
        <v>82</v>
      </c>
      <c r="H11">
        <v>4</v>
      </c>
      <c r="I11">
        <v>417</v>
      </c>
      <c r="J11">
        <v>57</v>
      </c>
      <c r="K11">
        <v>95</v>
      </c>
      <c r="L11">
        <v>11</v>
      </c>
      <c r="M11">
        <v>0</v>
      </c>
      <c r="N11">
        <v>16</v>
      </c>
      <c r="O11">
        <v>712</v>
      </c>
      <c r="P11">
        <v>25</v>
      </c>
      <c r="Q11">
        <v>29</v>
      </c>
      <c r="R11">
        <v>47</v>
      </c>
      <c r="S11">
        <v>7</v>
      </c>
      <c r="T11">
        <v>50</v>
      </c>
      <c r="U11">
        <v>113</v>
      </c>
      <c r="V11">
        <v>17</v>
      </c>
      <c r="W11">
        <v>289</v>
      </c>
      <c r="X11">
        <v>6</v>
      </c>
      <c r="Y11">
        <v>169</v>
      </c>
      <c r="Z11">
        <v>0</v>
      </c>
      <c r="AA11">
        <v>744</v>
      </c>
      <c r="AB11">
        <v>61</v>
      </c>
      <c r="AC11">
        <v>144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11</v>
      </c>
      <c r="AJ11">
        <v>74</v>
      </c>
      <c r="AK11">
        <v>0</v>
      </c>
      <c r="AL11">
        <v>0</v>
      </c>
      <c r="AM11">
        <v>0</v>
      </c>
      <c r="AN11">
        <v>0</v>
      </c>
      <c r="AO11">
        <v>16</v>
      </c>
      <c r="AP11">
        <v>0</v>
      </c>
      <c r="AQ11">
        <v>5</v>
      </c>
      <c r="AR11">
        <v>0</v>
      </c>
      <c r="AT11">
        <v>11030</v>
      </c>
      <c r="AU11" t="str">
        <f>BS11</f>
        <v>Estimate; Total: - Chinese:</v>
      </c>
      <c r="AV11" t="s">
        <v>989</v>
      </c>
      <c r="AX11" t="str">
        <f t="shared" si="37"/>
        <v>FALSE</v>
      </c>
      <c r="AY11" t="str">
        <f t="shared" si="38"/>
        <v>FALSE</v>
      </c>
      <c r="AZ11" t="str">
        <f t="shared" si="0"/>
        <v>FALSE</v>
      </c>
      <c r="BA11" t="str">
        <f t="shared" si="1"/>
        <v>FALSE</v>
      </c>
      <c r="BB11" t="str">
        <f t="shared" si="2"/>
        <v>FALSE</v>
      </c>
      <c r="BC11" t="str">
        <f t="shared" si="3"/>
        <v>FALSE</v>
      </c>
      <c r="BD11" t="str">
        <f t="shared" si="4"/>
        <v>FALSE</v>
      </c>
      <c r="BE11" t="str">
        <f t="shared" si="5"/>
        <v>FALSE</v>
      </c>
      <c r="BF11" t="str">
        <f t="shared" si="6"/>
        <v>FALSE</v>
      </c>
      <c r="BG11" t="str">
        <f t="shared" si="7"/>
        <v>FALSE</v>
      </c>
      <c r="BH11" t="str">
        <f t="shared" si="8"/>
        <v>FALSE</v>
      </c>
      <c r="BI11" t="str">
        <f t="shared" si="9"/>
        <v>FALSE</v>
      </c>
      <c r="BJ11" t="str">
        <f t="shared" si="10"/>
        <v>FALSE</v>
      </c>
      <c r="BK11" t="str">
        <f t="shared" si="11"/>
        <v>FALSE</v>
      </c>
      <c r="BL11" t="str">
        <f t="shared" si="12"/>
        <v>FALSE</v>
      </c>
      <c r="BM11" t="str">
        <f t="shared" si="13"/>
        <v>FALSE</v>
      </c>
      <c r="BN11" t="str">
        <f t="shared" si="14"/>
        <v>FALSE</v>
      </c>
      <c r="BO11" t="str">
        <f t="shared" si="15"/>
        <v>FALSE</v>
      </c>
      <c r="BP11" t="str">
        <f t="shared" si="16"/>
        <v>FALSE</v>
      </c>
      <c r="BQ11" t="str">
        <f t="shared" si="17"/>
        <v>FALSE</v>
      </c>
      <c r="BR11" t="str">
        <f t="shared" si="18"/>
        <v>FALSE</v>
      </c>
      <c r="BS11" t="str">
        <f t="shared" si="19"/>
        <v>Estimate; Total: - Chinese:</v>
      </c>
      <c r="BT11" t="str">
        <f t="shared" si="20"/>
        <v>N/A</v>
      </c>
      <c r="BU11" t="str">
        <f t="shared" si="21"/>
        <v>N/A</v>
      </c>
      <c r="BV11" t="str">
        <f t="shared" si="22"/>
        <v>N/A</v>
      </c>
      <c r="BW11" t="str">
        <f t="shared" si="23"/>
        <v>N/A</v>
      </c>
      <c r="BX11" t="str">
        <f t="shared" si="24"/>
        <v>N/A</v>
      </c>
      <c r="BY11" t="str">
        <f t="shared" si="25"/>
        <v>N/A</v>
      </c>
      <c r="BZ11" t="str">
        <f t="shared" si="26"/>
        <v>N/A</v>
      </c>
      <c r="CA11" t="str">
        <f t="shared" si="27"/>
        <v>N/A</v>
      </c>
      <c r="CB11" t="str">
        <f t="shared" si="28"/>
        <v>N/A</v>
      </c>
      <c r="CC11" t="str">
        <f t="shared" si="29"/>
        <v>N/A</v>
      </c>
      <c r="CD11" t="str">
        <f t="shared" si="30"/>
        <v>N/A</v>
      </c>
      <c r="CE11" t="str">
        <f t="shared" si="31"/>
        <v>N/A</v>
      </c>
      <c r="CF11" t="str">
        <f t="shared" si="32"/>
        <v>N/A</v>
      </c>
      <c r="CG11" t="str">
        <f t="shared" si="33"/>
        <v>N/A</v>
      </c>
      <c r="CH11" t="str">
        <f t="shared" si="34"/>
        <v>N/A</v>
      </c>
      <c r="CI11" t="str">
        <f t="shared" si="35"/>
        <v>N/A</v>
      </c>
      <c r="CJ11" t="str">
        <f t="shared" si="36"/>
        <v>N/A</v>
      </c>
    </row>
    <row r="12" spans="1:88" x14ac:dyDescent="0.25">
      <c r="A12" t="s">
        <v>26</v>
      </c>
      <c r="B12">
        <v>11040</v>
      </c>
      <c r="C12" t="s">
        <v>27</v>
      </c>
      <c r="D12">
        <v>38822</v>
      </c>
      <c r="E12">
        <v>21126</v>
      </c>
      <c r="F12">
        <v>3068</v>
      </c>
      <c r="G12">
        <v>40</v>
      </c>
      <c r="H12">
        <v>38</v>
      </c>
      <c r="I12">
        <v>931</v>
      </c>
      <c r="J12">
        <v>135</v>
      </c>
      <c r="K12">
        <v>163</v>
      </c>
      <c r="L12">
        <v>53</v>
      </c>
      <c r="M12">
        <v>26</v>
      </c>
      <c r="N12">
        <v>9</v>
      </c>
      <c r="O12">
        <v>340</v>
      </c>
      <c r="P12">
        <v>299</v>
      </c>
      <c r="Q12">
        <v>602</v>
      </c>
      <c r="R12">
        <v>162</v>
      </c>
      <c r="S12">
        <v>40</v>
      </c>
      <c r="T12">
        <v>15</v>
      </c>
      <c r="U12">
        <v>62</v>
      </c>
      <c r="V12">
        <v>1124</v>
      </c>
      <c r="W12">
        <v>1220</v>
      </c>
      <c r="X12">
        <v>385</v>
      </c>
      <c r="Y12">
        <v>1150</v>
      </c>
      <c r="Z12">
        <v>0</v>
      </c>
      <c r="AA12">
        <v>2774</v>
      </c>
      <c r="AB12">
        <v>59</v>
      </c>
      <c r="AC12">
        <v>976</v>
      </c>
      <c r="AD12">
        <v>0</v>
      </c>
      <c r="AE12">
        <v>0</v>
      </c>
      <c r="AF12">
        <v>0</v>
      </c>
      <c r="AG12">
        <v>0</v>
      </c>
      <c r="AH12">
        <v>3</v>
      </c>
      <c r="AI12">
        <v>2940</v>
      </c>
      <c r="AJ12">
        <v>643</v>
      </c>
      <c r="AK12">
        <v>237</v>
      </c>
      <c r="AL12">
        <v>0</v>
      </c>
      <c r="AM12">
        <v>11</v>
      </c>
      <c r="AN12">
        <v>18</v>
      </c>
      <c r="AO12">
        <v>63</v>
      </c>
      <c r="AP12">
        <v>26</v>
      </c>
      <c r="AQ12">
        <v>75</v>
      </c>
      <c r="AR12">
        <v>9</v>
      </c>
      <c r="AT12">
        <v>11040</v>
      </c>
      <c r="AU12" t="str">
        <f>AX12</f>
        <v>Estimate; Total: - Spanish or Spanish Creole:</v>
      </c>
      <c r="AV12" t="s">
        <v>988</v>
      </c>
      <c r="AX12" t="str">
        <f t="shared" si="37"/>
        <v>Estimate; Total: - Spanish or Spanish Creole:</v>
      </c>
      <c r="AY12" t="str">
        <f t="shared" si="38"/>
        <v>N/A</v>
      </c>
      <c r="AZ12" t="str">
        <f t="shared" si="0"/>
        <v>N/A</v>
      </c>
      <c r="BA12" t="str">
        <f t="shared" si="1"/>
        <v>N/A</v>
      </c>
      <c r="BB12" t="str">
        <f t="shared" si="2"/>
        <v>N/A</v>
      </c>
      <c r="BC12" t="str">
        <f t="shared" si="3"/>
        <v>N/A</v>
      </c>
      <c r="BD12" t="str">
        <f t="shared" si="4"/>
        <v>N/A</v>
      </c>
      <c r="BE12" t="str">
        <f t="shared" si="5"/>
        <v>N/A</v>
      </c>
      <c r="BF12" t="str">
        <f t="shared" si="6"/>
        <v>N/A</v>
      </c>
      <c r="BG12" t="str">
        <f t="shared" si="7"/>
        <v>N/A</v>
      </c>
      <c r="BH12" t="str">
        <f t="shared" si="8"/>
        <v>N/A</v>
      </c>
      <c r="BI12" t="str">
        <f t="shared" si="9"/>
        <v>N/A</v>
      </c>
      <c r="BJ12" t="str">
        <f t="shared" si="10"/>
        <v>N/A</v>
      </c>
      <c r="BK12" t="str">
        <f t="shared" si="11"/>
        <v>N/A</v>
      </c>
      <c r="BL12" t="str">
        <f t="shared" si="12"/>
        <v>N/A</v>
      </c>
      <c r="BM12" t="str">
        <f t="shared" si="13"/>
        <v>N/A</v>
      </c>
      <c r="BN12" t="str">
        <f t="shared" si="14"/>
        <v>N/A</v>
      </c>
      <c r="BO12" t="str">
        <f t="shared" si="15"/>
        <v>N/A</v>
      </c>
      <c r="BP12" t="str">
        <f t="shared" si="16"/>
        <v>N/A</v>
      </c>
      <c r="BQ12" t="str">
        <f t="shared" si="17"/>
        <v>N/A</v>
      </c>
      <c r="BR12" t="str">
        <f t="shared" si="18"/>
        <v>N/A</v>
      </c>
      <c r="BS12" t="str">
        <f t="shared" si="19"/>
        <v>N/A</v>
      </c>
      <c r="BT12" t="str">
        <f t="shared" si="20"/>
        <v>N/A</v>
      </c>
      <c r="BU12" t="str">
        <f t="shared" si="21"/>
        <v>N/A</v>
      </c>
      <c r="BV12" t="str">
        <f t="shared" si="22"/>
        <v>N/A</v>
      </c>
      <c r="BW12" t="str">
        <f t="shared" si="23"/>
        <v>N/A</v>
      </c>
      <c r="BX12" t="str">
        <f t="shared" si="24"/>
        <v>N/A</v>
      </c>
      <c r="BY12" t="str">
        <f t="shared" si="25"/>
        <v>N/A</v>
      </c>
      <c r="BZ12" t="str">
        <f t="shared" si="26"/>
        <v>N/A</v>
      </c>
      <c r="CA12" t="str">
        <f t="shared" si="27"/>
        <v>N/A</v>
      </c>
      <c r="CB12" t="str">
        <f t="shared" si="28"/>
        <v>N/A</v>
      </c>
      <c r="CC12" t="str">
        <f t="shared" si="29"/>
        <v>N/A</v>
      </c>
      <c r="CD12" t="str">
        <f t="shared" si="30"/>
        <v>N/A</v>
      </c>
      <c r="CE12" t="str">
        <f t="shared" si="31"/>
        <v>N/A</v>
      </c>
      <c r="CF12" t="str">
        <f t="shared" si="32"/>
        <v>N/A</v>
      </c>
      <c r="CG12" t="str">
        <f t="shared" si="33"/>
        <v>N/A</v>
      </c>
      <c r="CH12" t="str">
        <f t="shared" si="34"/>
        <v>N/A</v>
      </c>
      <c r="CI12" t="str">
        <f t="shared" si="35"/>
        <v>N/A</v>
      </c>
      <c r="CJ12" t="str">
        <f t="shared" si="36"/>
        <v>N/A</v>
      </c>
    </row>
    <row r="13" spans="1:88" x14ac:dyDescent="0.25">
      <c r="A13" t="s">
        <v>28</v>
      </c>
      <c r="B13">
        <v>11042</v>
      </c>
      <c r="C13" t="s">
        <v>29</v>
      </c>
      <c r="D13">
        <v>542</v>
      </c>
      <c r="E13">
        <v>347</v>
      </c>
      <c r="F13">
        <v>47</v>
      </c>
      <c r="G13">
        <v>0</v>
      </c>
      <c r="H13">
        <v>48</v>
      </c>
      <c r="I13">
        <v>47</v>
      </c>
      <c r="J13">
        <v>0</v>
      </c>
      <c r="K13">
        <v>0</v>
      </c>
      <c r="L13">
        <v>24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8</v>
      </c>
      <c r="T13">
        <v>0</v>
      </c>
      <c r="U13">
        <v>7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7</v>
      </c>
      <c r="AI13">
        <v>7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>
        <v>11042</v>
      </c>
      <c r="AU13" t="str">
        <f>AZ13</f>
        <v>Estimate; Total: - French Creole:</v>
      </c>
      <c r="AV13" t="s">
        <v>991</v>
      </c>
      <c r="AX13" t="str">
        <f t="shared" si="37"/>
        <v>FALSE</v>
      </c>
      <c r="AY13" t="str">
        <f t="shared" si="38"/>
        <v>FALSE</v>
      </c>
      <c r="AZ13" t="str">
        <f t="shared" si="0"/>
        <v>Estimate; Total: - French Creole:</v>
      </c>
      <c r="BA13" t="str">
        <f t="shared" si="1"/>
        <v>N/A</v>
      </c>
      <c r="BB13" t="str">
        <f t="shared" si="2"/>
        <v>N/A</v>
      </c>
      <c r="BC13" t="str">
        <f t="shared" si="3"/>
        <v>N/A</v>
      </c>
      <c r="BD13" t="str">
        <f t="shared" si="4"/>
        <v>N/A</v>
      </c>
      <c r="BE13" t="str">
        <f t="shared" si="5"/>
        <v>N/A</v>
      </c>
      <c r="BF13" t="str">
        <f t="shared" si="6"/>
        <v>N/A</v>
      </c>
      <c r="BG13" t="str">
        <f t="shared" si="7"/>
        <v>N/A</v>
      </c>
      <c r="BH13" t="str">
        <f t="shared" si="8"/>
        <v>N/A</v>
      </c>
      <c r="BI13" t="str">
        <f t="shared" si="9"/>
        <v>N/A</v>
      </c>
      <c r="BJ13" t="str">
        <f t="shared" si="10"/>
        <v>N/A</v>
      </c>
      <c r="BK13" t="str">
        <f t="shared" si="11"/>
        <v>N/A</v>
      </c>
      <c r="BL13" t="str">
        <f t="shared" si="12"/>
        <v>N/A</v>
      </c>
      <c r="BM13" t="str">
        <f t="shared" si="13"/>
        <v>N/A</v>
      </c>
      <c r="BN13" t="str">
        <f t="shared" si="14"/>
        <v>N/A</v>
      </c>
      <c r="BO13" t="str">
        <f t="shared" si="15"/>
        <v>N/A</v>
      </c>
      <c r="BP13" t="str">
        <f t="shared" si="16"/>
        <v>N/A</v>
      </c>
      <c r="BQ13" t="str">
        <f t="shared" si="17"/>
        <v>N/A</v>
      </c>
      <c r="BR13" t="str">
        <f t="shared" si="18"/>
        <v>N/A</v>
      </c>
      <c r="BS13" t="str">
        <f t="shared" si="19"/>
        <v>N/A</v>
      </c>
      <c r="BT13" t="str">
        <f t="shared" si="20"/>
        <v>N/A</v>
      </c>
      <c r="BU13" t="str">
        <f t="shared" si="21"/>
        <v>N/A</v>
      </c>
      <c r="BV13" t="str">
        <f t="shared" si="22"/>
        <v>N/A</v>
      </c>
      <c r="BW13" t="str">
        <f t="shared" si="23"/>
        <v>N/A</v>
      </c>
      <c r="BX13" t="str">
        <f t="shared" si="24"/>
        <v>N/A</v>
      </c>
      <c r="BY13" t="str">
        <f t="shared" si="25"/>
        <v>N/A</v>
      </c>
      <c r="BZ13" t="str">
        <f t="shared" si="26"/>
        <v>N/A</v>
      </c>
      <c r="CA13" t="str">
        <f t="shared" si="27"/>
        <v>N/A</v>
      </c>
      <c r="CB13" t="str">
        <f t="shared" si="28"/>
        <v>N/A</v>
      </c>
      <c r="CC13" t="str">
        <f t="shared" si="29"/>
        <v>N/A</v>
      </c>
      <c r="CD13" t="str">
        <f t="shared" si="30"/>
        <v>N/A</v>
      </c>
      <c r="CE13" t="str">
        <f t="shared" si="31"/>
        <v>N/A</v>
      </c>
      <c r="CF13" t="str">
        <f t="shared" si="32"/>
        <v>N/A</v>
      </c>
      <c r="CG13" t="str">
        <f t="shared" si="33"/>
        <v>N/A</v>
      </c>
      <c r="CH13" t="str">
        <f t="shared" si="34"/>
        <v>N/A</v>
      </c>
      <c r="CI13" t="str">
        <f t="shared" si="35"/>
        <v>N/A</v>
      </c>
      <c r="CJ13" t="str">
        <f t="shared" si="36"/>
        <v>N/A</v>
      </c>
    </row>
    <row r="14" spans="1:88" x14ac:dyDescent="0.25">
      <c r="A14" t="s">
        <v>30</v>
      </c>
      <c r="B14">
        <v>11050</v>
      </c>
      <c r="C14" t="s">
        <v>31</v>
      </c>
      <c r="D14">
        <v>28823</v>
      </c>
      <c r="E14">
        <v>20722</v>
      </c>
      <c r="F14">
        <v>3857</v>
      </c>
      <c r="G14">
        <v>320</v>
      </c>
      <c r="H14">
        <v>13</v>
      </c>
      <c r="I14">
        <v>509</v>
      </c>
      <c r="J14">
        <v>69</v>
      </c>
      <c r="K14">
        <v>271</v>
      </c>
      <c r="L14">
        <v>59</v>
      </c>
      <c r="M14">
        <v>43</v>
      </c>
      <c r="N14">
        <v>40</v>
      </c>
      <c r="O14">
        <v>121</v>
      </c>
      <c r="P14">
        <v>92</v>
      </c>
      <c r="Q14">
        <v>19</v>
      </c>
      <c r="R14">
        <v>22</v>
      </c>
      <c r="S14">
        <v>144</v>
      </c>
      <c r="T14">
        <v>9</v>
      </c>
      <c r="U14">
        <v>35</v>
      </c>
      <c r="V14">
        <v>26</v>
      </c>
      <c r="W14">
        <v>60</v>
      </c>
      <c r="X14">
        <v>9</v>
      </c>
      <c r="Y14">
        <v>153</v>
      </c>
      <c r="Z14">
        <v>49</v>
      </c>
      <c r="AA14">
        <v>642</v>
      </c>
      <c r="AB14">
        <v>546</v>
      </c>
      <c r="AC14">
        <v>468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129</v>
      </c>
      <c r="AJ14">
        <v>97</v>
      </c>
      <c r="AK14">
        <v>0</v>
      </c>
      <c r="AL14">
        <v>0</v>
      </c>
      <c r="AM14">
        <v>0</v>
      </c>
      <c r="AN14">
        <v>0</v>
      </c>
      <c r="AO14">
        <v>85</v>
      </c>
      <c r="AP14">
        <v>133</v>
      </c>
      <c r="AQ14">
        <v>0</v>
      </c>
      <c r="AR14">
        <v>81</v>
      </c>
      <c r="AT14">
        <v>11050</v>
      </c>
      <c r="AU14" t="str">
        <f>AX14</f>
        <v>Estimate; Total: - Spanish or Spanish Creole:</v>
      </c>
      <c r="AV14" t="s">
        <v>988</v>
      </c>
      <c r="AX14" t="str">
        <f t="shared" si="37"/>
        <v>Estimate; Total: - Spanish or Spanish Creole:</v>
      </c>
      <c r="AY14" t="str">
        <f t="shared" si="38"/>
        <v>N/A</v>
      </c>
      <c r="AZ14" t="str">
        <f t="shared" si="0"/>
        <v>N/A</v>
      </c>
      <c r="BA14" t="str">
        <f t="shared" si="1"/>
        <v>N/A</v>
      </c>
      <c r="BB14" t="str">
        <f t="shared" si="2"/>
        <v>N/A</v>
      </c>
      <c r="BC14" t="str">
        <f t="shared" si="3"/>
        <v>N/A</v>
      </c>
      <c r="BD14" t="str">
        <f t="shared" si="4"/>
        <v>N/A</v>
      </c>
      <c r="BE14" t="str">
        <f t="shared" si="5"/>
        <v>N/A</v>
      </c>
      <c r="BF14" t="str">
        <f t="shared" si="6"/>
        <v>N/A</v>
      </c>
      <c r="BG14" t="str">
        <f t="shared" si="7"/>
        <v>N/A</v>
      </c>
      <c r="BH14" t="str">
        <f t="shared" si="8"/>
        <v>N/A</v>
      </c>
      <c r="BI14" t="str">
        <f t="shared" si="9"/>
        <v>N/A</v>
      </c>
      <c r="BJ14" t="str">
        <f t="shared" si="10"/>
        <v>N/A</v>
      </c>
      <c r="BK14" t="str">
        <f t="shared" si="11"/>
        <v>N/A</v>
      </c>
      <c r="BL14" t="str">
        <f t="shared" si="12"/>
        <v>N/A</v>
      </c>
      <c r="BM14" t="str">
        <f t="shared" si="13"/>
        <v>N/A</v>
      </c>
      <c r="BN14" t="str">
        <f t="shared" si="14"/>
        <v>N/A</v>
      </c>
      <c r="BO14" t="str">
        <f t="shared" si="15"/>
        <v>N/A</v>
      </c>
      <c r="BP14" t="str">
        <f t="shared" si="16"/>
        <v>N/A</v>
      </c>
      <c r="BQ14" t="str">
        <f t="shared" si="17"/>
        <v>N/A</v>
      </c>
      <c r="BR14" t="str">
        <f t="shared" si="18"/>
        <v>N/A</v>
      </c>
      <c r="BS14" t="str">
        <f t="shared" si="19"/>
        <v>N/A</v>
      </c>
      <c r="BT14" t="str">
        <f t="shared" si="20"/>
        <v>N/A</v>
      </c>
      <c r="BU14" t="str">
        <f t="shared" si="21"/>
        <v>N/A</v>
      </c>
      <c r="BV14" t="str">
        <f t="shared" si="22"/>
        <v>N/A</v>
      </c>
      <c r="BW14" t="str">
        <f t="shared" si="23"/>
        <v>N/A</v>
      </c>
      <c r="BX14" t="str">
        <f t="shared" si="24"/>
        <v>N/A</v>
      </c>
      <c r="BY14" t="str">
        <f t="shared" si="25"/>
        <v>N/A</v>
      </c>
      <c r="BZ14" t="str">
        <f t="shared" si="26"/>
        <v>N/A</v>
      </c>
      <c r="CA14" t="str">
        <f t="shared" si="27"/>
        <v>N/A</v>
      </c>
      <c r="CB14" t="str">
        <f t="shared" si="28"/>
        <v>N/A</v>
      </c>
      <c r="CC14" t="str">
        <f t="shared" si="29"/>
        <v>N/A</v>
      </c>
      <c r="CD14" t="str">
        <f t="shared" si="30"/>
        <v>N/A</v>
      </c>
      <c r="CE14" t="str">
        <f t="shared" si="31"/>
        <v>N/A</v>
      </c>
      <c r="CF14" t="str">
        <f t="shared" si="32"/>
        <v>N/A</v>
      </c>
      <c r="CG14" t="str">
        <f t="shared" si="33"/>
        <v>N/A</v>
      </c>
      <c r="CH14" t="str">
        <f t="shared" si="34"/>
        <v>N/A</v>
      </c>
      <c r="CI14" t="str">
        <f t="shared" si="35"/>
        <v>N/A</v>
      </c>
      <c r="CJ14" t="str">
        <f t="shared" si="36"/>
        <v>N/A</v>
      </c>
    </row>
    <row r="15" spans="1:88" x14ac:dyDescent="0.25">
      <c r="A15" t="s">
        <v>32</v>
      </c>
      <c r="B15">
        <v>11096</v>
      </c>
      <c r="C15" t="s">
        <v>33</v>
      </c>
      <c r="D15">
        <v>7303</v>
      </c>
      <c r="E15">
        <v>4169</v>
      </c>
      <c r="F15">
        <v>2707</v>
      </c>
      <c r="G15">
        <v>7</v>
      </c>
      <c r="H15">
        <v>14</v>
      </c>
      <c r="I15">
        <v>91</v>
      </c>
      <c r="J15">
        <v>6</v>
      </c>
      <c r="K15">
        <v>6</v>
      </c>
      <c r="L15">
        <v>0</v>
      </c>
      <c r="M15">
        <v>0</v>
      </c>
      <c r="N15">
        <v>0</v>
      </c>
      <c r="O15">
        <v>0</v>
      </c>
      <c r="P15">
        <v>7</v>
      </c>
      <c r="Q15">
        <v>0</v>
      </c>
      <c r="R15">
        <v>0</v>
      </c>
      <c r="S15">
        <v>0</v>
      </c>
      <c r="T15">
        <v>0</v>
      </c>
      <c r="U15">
        <v>16</v>
      </c>
      <c r="V15">
        <v>0</v>
      </c>
      <c r="W15">
        <v>0</v>
      </c>
      <c r="X15">
        <v>149</v>
      </c>
      <c r="Y15">
        <v>31</v>
      </c>
      <c r="Z15">
        <v>0</v>
      </c>
      <c r="AA15">
        <v>0</v>
      </c>
      <c r="AB15">
        <v>0</v>
      </c>
      <c r="AC15">
        <v>21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23</v>
      </c>
      <c r="AJ15">
        <v>22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18</v>
      </c>
      <c r="AQ15">
        <v>0</v>
      </c>
      <c r="AR15">
        <v>16</v>
      </c>
      <c r="AT15">
        <v>11096</v>
      </c>
      <c r="AU15" t="str">
        <f t="shared" ref="AU15:AU16" si="41">AX15</f>
        <v>Estimate; Total: - Spanish or Spanish Creole:</v>
      </c>
      <c r="AV15" t="s">
        <v>988</v>
      </c>
      <c r="AX15" t="str">
        <f t="shared" si="37"/>
        <v>Estimate; Total: - Spanish or Spanish Creole:</v>
      </c>
      <c r="AY15" t="str">
        <f t="shared" si="38"/>
        <v>N/A</v>
      </c>
      <c r="AZ15" t="str">
        <f t="shared" si="0"/>
        <v>N/A</v>
      </c>
      <c r="BA15" t="str">
        <f t="shared" si="1"/>
        <v>N/A</v>
      </c>
      <c r="BB15" t="str">
        <f t="shared" si="2"/>
        <v>N/A</v>
      </c>
      <c r="BC15" t="str">
        <f t="shared" si="3"/>
        <v>N/A</v>
      </c>
      <c r="BD15" t="str">
        <f t="shared" si="4"/>
        <v>N/A</v>
      </c>
      <c r="BE15" t="str">
        <f t="shared" si="5"/>
        <v>N/A</v>
      </c>
      <c r="BF15" t="str">
        <f t="shared" si="6"/>
        <v>N/A</v>
      </c>
      <c r="BG15" t="str">
        <f t="shared" si="7"/>
        <v>N/A</v>
      </c>
      <c r="BH15" t="str">
        <f t="shared" si="8"/>
        <v>N/A</v>
      </c>
      <c r="BI15" t="str">
        <f t="shared" si="9"/>
        <v>N/A</v>
      </c>
      <c r="BJ15" t="str">
        <f t="shared" si="10"/>
        <v>N/A</v>
      </c>
      <c r="BK15" t="str">
        <f t="shared" si="11"/>
        <v>N/A</v>
      </c>
      <c r="BL15" t="str">
        <f t="shared" si="12"/>
        <v>N/A</v>
      </c>
      <c r="BM15" t="str">
        <f t="shared" si="13"/>
        <v>N/A</v>
      </c>
      <c r="BN15" t="str">
        <f t="shared" si="14"/>
        <v>N/A</v>
      </c>
      <c r="BO15" t="str">
        <f t="shared" si="15"/>
        <v>N/A</v>
      </c>
      <c r="BP15" t="str">
        <f t="shared" si="16"/>
        <v>N/A</v>
      </c>
      <c r="BQ15" t="str">
        <f t="shared" si="17"/>
        <v>N/A</v>
      </c>
      <c r="BR15" t="str">
        <f t="shared" si="18"/>
        <v>N/A</v>
      </c>
      <c r="BS15" t="str">
        <f t="shared" si="19"/>
        <v>N/A</v>
      </c>
      <c r="BT15" t="str">
        <f t="shared" si="20"/>
        <v>N/A</v>
      </c>
      <c r="BU15" t="str">
        <f t="shared" si="21"/>
        <v>N/A</v>
      </c>
      <c r="BV15" t="str">
        <f t="shared" si="22"/>
        <v>N/A</v>
      </c>
      <c r="BW15" t="str">
        <f t="shared" si="23"/>
        <v>N/A</v>
      </c>
      <c r="BX15" t="str">
        <f t="shared" si="24"/>
        <v>N/A</v>
      </c>
      <c r="BY15" t="str">
        <f t="shared" si="25"/>
        <v>N/A</v>
      </c>
      <c r="BZ15" t="str">
        <f t="shared" si="26"/>
        <v>N/A</v>
      </c>
      <c r="CA15" t="str">
        <f t="shared" si="27"/>
        <v>N/A</v>
      </c>
      <c r="CB15" t="str">
        <f t="shared" si="28"/>
        <v>N/A</v>
      </c>
      <c r="CC15" t="str">
        <f t="shared" si="29"/>
        <v>N/A</v>
      </c>
      <c r="CD15" t="str">
        <f t="shared" si="30"/>
        <v>N/A</v>
      </c>
      <c r="CE15" t="str">
        <f t="shared" si="31"/>
        <v>N/A</v>
      </c>
      <c r="CF15" t="str">
        <f t="shared" si="32"/>
        <v>N/A</v>
      </c>
      <c r="CG15" t="str">
        <f t="shared" si="33"/>
        <v>N/A</v>
      </c>
      <c r="CH15" t="str">
        <f t="shared" si="34"/>
        <v>N/A</v>
      </c>
      <c r="CI15" t="str">
        <f t="shared" si="35"/>
        <v>N/A</v>
      </c>
      <c r="CJ15" t="str">
        <f t="shared" si="36"/>
        <v>N/A</v>
      </c>
    </row>
    <row r="16" spans="1:88" x14ac:dyDescent="0.25">
      <c r="A16" t="s">
        <v>34</v>
      </c>
      <c r="B16">
        <v>11501</v>
      </c>
      <c r="C16" t="s">
        <v>35</v>
      </c>
      <c r="D16">
        <v>18120</v>
      </c>
      <c r="E16">
        <v>10435</v>
      </c>
      <c r="F16">
        <v>3268</v>
      </c>
      <c r="G16">
        <v>72</v>
      </c>
      <c r="H16">
        <v>0</v>
      </c>
      <c r="I16">
        <v>407</v>
      </c>
      <c r="J16">
        <v>1850</v>
      </c>
      <c r="K16">
        <v>125</v>
      </c>
      <c r="L16">
        <v>0</v>
      </c>
      <c r="M16">
        <v>0</v>
      </c>
      <c r="N16">
        <v>0</v>
      </c>
      <c r="O16">
        <v>196</v>
      </c>
      <c r="P16">
        <v>29</v>
      </c>
      <c r="Q16">
        <v>0</v>
      </c>
      <c r="R16">
        <v>56</v>
      </c>
      <c r="S16">
        <v>0</v>
      </c>
      <c r="T16">
        <v>0</v>
      </c>
      <c r="U16">
        <v>131</v>
      </c>
      <c r="V16">
        <v>67</v>
      </c>
      <c r="W16">
        <v>80</v>
      </c>
      <c r="X16">
        <v>29</v>
      </c>
      <c r="Y16">
        <v>84</v>
      </c>
      <c r="Z16">
        <v>0</v>
      </c>
      <c r="AA16">
        <v>164</v>
      </c>
      <c r="AB16">
        <v>44</v>
      </c>
      <c r="AC16">
        <v>266</v>
      </c>
      <c r="AD16">
        <v>0</v>
      </c>
      <c r="AE16">
        <v>0</v>
      </c>
      <c r="AF16">
        <v>0</v>
      </c>
      <c r="AG16">
        <v>16</v>
      </c>
      <c r="AH16">
        <v>0</v>
      </c>
      <c r="AI16">
        <v>268</v>
      </c>
      <c r="AJ16">
        <v>365</v>
      </c>
      <c r="AK16">
        <v>0</v>
      </c>
      <c r="AL16">
        <v>0</v>
      </c>
      <c r="AM16">
        <v>0</v>
      </c>
      <c r="AN16">
        <v>0</v>
      </c>
      <c r="AO16">
        <v>167</v>
      </c>
      <c r="AP16">
        <v>1</v>
      </c>
      <c r="AQ16">
        <v>0</v>
      </c>
      <c r="AR16">
        <v>0</v>
      </c>
      <c r="AT16">
        <v>11501</v>
      </c>
      <c r="AU16" t="str">
        <f t="shared" si="41"/>
        <v>Estimate; Total: - Spanish or Spanish Creole:</v>
      </c>
      <c r="AV16" t="s">
        <v>988</v>
      </c>
      <c r="AX16" t="str">
        <f t="shared" si="37"/>
        <v>Estimate; Total: - Spanish or Spanish Creole:</v>
      </c>
      <c r="AY16" t="str">
        <f t="shared" si="38"/>
        <v>N/A</v>
      </c>
      <c r="AZ16" t="str">
        <f t="shared" si="0"/>
        <v>N/A</v>
      </c>
      <c r="BA16" t="str">
        <f t="shared" si="1"/>
        <v>N/A</v>
      </c>
      <c r="BB16" t="str">
        <f t="shared" si="2"/>
        <v>N/A</v>
      </c>
      <c r="BC16" t="str">
        <f t="shared" si="3"/>
        <v>N/A</v>
      </c>
      <c r="BD16" t="str">
        <f t="shared" si="4"/>
        <v>N/A</v>
      </c>
      <c r="BE16" t="str">
        <f t="shared" si="5"/>
        <v>N/A</v>
      </c>
      <c r="BF16" t="str">
        <f t="shared" si="6"/>
        <v>N/A</v>
      </c>
      <c r="BG16" t="str">
        <f t="shared" si="7"/>
        <v>N/A</v>
      </c>
      <c r="BH16" t="str">
        <f t="shared" si="8"/>
        <v>N/A</v>
      </c>
      <c r="BI16" t="str">
        <f t="shared" si="9"/>
        <v>N/A</v>
      </c>
      <c r="BJ16" t="str">
        <f t="shared" si="10"/>
        <v>N/A</v>
      </c>
      <c r="BK16" t="str">
        <f t="shared" si="11"/>
        <v>N/A</v>
      </c>
      <c r="BL16" t="str">
        <f t="shared" si="12"/>
        <v>N/A</v>
      </c>
      <c r="BM16" t="str">
        <f t="shared" si="13"/>
        <v>N/A</v>
      </c>
      <c r="BN16" t="str">
        <f t="shared" si="14"/>
        <v>N/A</v>
      </c>
      <c r="BO16" t="str">
        <f t="shared" si="15"/>
        <v>N/A</v>
      </c>
      <c r="BP16" t="str">
        <f t="shared" si="16"/>
        <v>N/A</v>
      </c>
      <c r="BQ16" t="str">
        <f t="shared" si="17"/>
        <v>N/A</v>
      </c>
      <c r="BR16" t="str">
        <f t="shared" si="18"/>
        <v>N/A</v>
      </c>
      <c r="BS16" t="str">
        <f t="shared" si="19"/>
        <v>N/A</v>
      </c>
      <c r="BT16" t="str">
        <f t="shared" si="20"/>
        <v>N/A</v>
      </c>
      <c r="BU16" t="str">
        <f t="shared" si="21"/>
        <v>N/A</v>
      </c>
      <c r="BV16" t="str">
        <f t="shared" si="22"/>
        <v>N/A</v>
      </c>
      <c r="BW16" t="str">
        <f t="shared" si="23"/>
        <v>N/A</v>
      </c>
      <c r="BX16" t="str">
        <f t="shared" si="24"/>
        <v>N/A</v>
      </c>
      <c r="BY16" t="str">
        <f t="shared" si="25"/>
        <v>N/A</v>
      </c>
      <c r="BZ16" t="str">
        <f t="shared" si="26"/>
        <v>N/A</v>
      </c>
      <c r="CA16" t="str">
        <f t="shared" si="27"/>
        <v>N/A</v>
      </c>
      <c r="CB16" t="str">
        <f t="shared" si="28"/>
        <v>N/A</v>
      </c>
      <c r="CC16" t="str">
        <f t="shared" si="29"/>
        <v>N/A</v>
      </c>
      <c r="CD16" t="str">
        <f t="shared" si="30"/>
        <v>N/A</v>
      </c>
      <c r="CE16" t="str">
        <f t="shared" si="31"/>
        <v>N/A</v>
      </c>
      <c r="CF16" t="str">
        <f t="shared" si="32"/>
        <v>N/A</v>
      </c>
      <c r="CG16" t="str">
        <f t="shared" si="33"/>
        <v>N/A</v>
      </c>
      <c r="CH16" t="str">
        <f t="shared" si="34"/>
        <v>N/A</v>
      </c>
      <c r="CI16" t="str">
        <f t="shared" si="35"/>
        <v>N/A</v>
      </c>
      <c r="CJ16" t="str">
        <f t="shared" si="36"/>
        <v>N/A</v>
      </c>
    </row>
    <row r="17" spans="1:88" x14ac:dyDescent="0.25">
      <c r="A17" t="s">
        <v>36</v>
      </c>
      <c r="B17">
        <v>11507</v>
      </c>
      <c r="C17" t="s">
        <v>37</v>
      </c>
      <c r="D17">
        <v>6872</v>
      </c>
      <c r="E17">
        <v>4146</v>
      </c>
      <c r="F17">
        <v>310</v>
      </c>
      <c r="G17">
        <v>0</v>
      </c>
      <c r="H17">
        <v>0</v>
      </c>
      <c r="I17">
        <v>152</v>
      </c>
      <c r="J17">
        <v>0</v>
      </c>
      <c r="K17">
        <v>22</v>
      </c>
      <c r="L17">
        <v>0</v>
      </c>
      <c r="M17">
        <v>0</v>
      </c>
      <c r="N17">
        <v>0</v>
      </c>
      <c r="O17">
        <v>179</v>
      </c>
      <c r="P17">
        <v>0</v>
      </c>
      <c r="Q17">
        <v>8</v>
      </c>
      <c r="R17">
        <v>0</v>
      </c>
      <c r="S17">
        <v>0</v>
      </c>
      <c r="T17">
        <v>0</v>
      </c>
      <c r="U17">
        <v>116</v>
      </c>
      <c r="V17">
        <v>195</v>
      </c>
      <c r="W17">
        <v>146</v>
      </c>
      <c r="X17">
        <v>28</v>
      </c>
      <c r="Y17">
        <v>120</v>
      </c>
      <c r="Z17">
        <v>20</v>
      </c>
      <c r="AA17">
        <v>384</v>
      </c>
      <c r="AB17">
        <v>0</v>
      </c>
      <c r="AC17">
        <v>709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251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9</v>
      </c>
      <c r="AP17">
        <v>77</v>
      </c>
      <c r="AQ17">
        <v>0</v>
      </c>
      <c r="AR17">
        <v>0</v>
      </c>
      <c r="AT17">
        <v>11507</v>
      </c>
      <c r="AU17" t="str">
        <f>BU17</f>
        <v>Estimate; Total: - Korean:</v>
      </c>
      <c r="AV17" t="s">
        <v>992</v>
      </c>
      <c r="AX17" t="str">
        <f t="shared" si="37"/>
        <v>FALSE</v>
      </c>
      <c r="AY17" t="str">
        <f t="shared" si="38"/>
        <v>FALSE</v>
      </c>
      <c r="AZ17" t="str">
        <f t="shared" si="0"/>
        <v>FALSE</v>
      </c>
      <c r="BA17" t="str">
        <f t="shared" si="1"/>
        <v>FALSE</v>
      </c>
      <c r="BB17" t="str">
        <f t="shared" si="2"/>
        <v>FALSE</v>
      </c>
      <c r="BC17" t="str">
        <f t="shared" si="3"/>
        <v>FALSE</v>
      </c>
      <c r="BD17" t="str">
        <f t="shared" si="4"/>
        <v>FALSE</v>
      </c>
      <c r="BE17" t="str">
        <f t="shared" si="5"/>
        <v>FALSE</v>
      </c>
      <c r="BF17" t="str">
        <f t="shared" si="6"/>
        <v>FALSE</v>
      </c>
      <c r="BG17" t="str">
        <f t="shared" si="7"/>
        <v>FALSE</v>
      </c>
      <c r="BH17" t="str">
        <f t="shared" si="8"/>
        <v>FALSE</v>
      </c>
      <c r="BI17" t="str">
        <f t="shared" si="9"/>
        <v>FALSE</v>
      </c>
      <c r="BJ17" t="str">
        <f t="shared" si="10"/>
        <v>FALSE</v>
      </c>
      <c r="BK17" t="str">
        <f t="shared" si="11"/>
        <v>FALSE</v>
      </c>
      <c r="BL17" t="str">
        <f t="shared" si="12"/>
        <v>FALSE</v>
      </c>
      <c r="BM17" t="str">
        <f t="shared" si="13"/>
        <v>FALSE</v>
      </c>
      <c r="BN17" t="str">
        <f t="shared" si="14"/>
        <v>FALSE</v>
      </c>
      <c r="BO17" t="str">
        <f t="shared" si="15"/>
        <v>FALSE</v>
      </c>
      <c r="BP17" t="str">
        <f t="shared" si="16"/>
        <v>FALSE</v>
      </c>
      <c r="BQ17" t="str">
        <f t="shared" si="17"/>
        <v>FALSE</v>
      </c>
      <c r="BR17" t="str">
        <f t="shared" si="18"/>
        <v>FALSE</v>
      </c>
      <c r="BS17" t="str">
        <f t="shared" si="19"/>
        <v>FALSE</v>
      </c>
      <c r="BT17" t="str">
        <f t="shared" si="20"/>
        <v>FALSE</v>
      </c>
      <c r="BU17" t="str">
        <f t="shared" si="21"/>
        <v>Estimate; Total: - Korean:</v>
      </c>
      <c r="BV17" t="str">
        <f t="shared" si="22"/>
        <v>N/A</v>
      </c>
      <c r="BW17" t="str">
        <f t="shared" si="23"/>
        <v>N/A</v>
      </c>
      <c r="BX17" t="str">
        <f t="shared" si="24"/>
        <v>N/A</v>
      </c>
      <c r="BY17" t="str">
        <f t="shared" si="25"/>
        <v>N/A</v>
      </c>
      <c r="BZ17" t="str">
        <f t="shared" si="26"/>
        <v>N/A</v>
      </c>
      <c r="CA17" t="str">
        <f t="shared" si="27"/>
        <v>N/A</v>
      </c>
      <c r="CB17" t="str">
        <f t="shared" si="28"/>
        <v>N/A</v>
      </c>
      <c r="CC17" t="str">
        <f t="shared" si="29"/>
        <v>N/A</v>
      </c>
      <c r="CD17" t="str">
        <f t="shared" si="30"/>
        <v>N/A</v>
      </c>
      <c r="CE17" t="str">
        <f t="shared" si="31"/>
        <v>N/A</v>
      </c>
      <c r="CF17" t="str">
        <f t="shared" si="32"/>
        <v>N/A</v>
      </c>
      <c r="CG17" t="str">
        <f t="shared" si="33"/>
        <v>N/A</v>
      </c>
      <c r="CH17" t="str">
        <f t="shared" si="34"/>
        <v>N/A</v>
      </c>
      <c r="CI17" t="str">
        <f t="shared" si="35"/>
        <v>N/A</v>
      </c>
      <c r="CJ17" t="str">
        <f t="shared" si="36"/>
        <v>N/A</v>
      </c>
    </row>
    <row r="18" spans="1:88" x14ac:dyDescent="0.25">
      <c r="A18" t="s">
        <v>38</v>
      </c>
      <c r="B18">
        <v>11509</v>
      </c>
      <c r="C18" t="s">
        <v>39</v>
      </c>
      <c r="D18">
        <v>2187</v>
      </c>
      <c r="E18">
        <v>1902</v>
      </c>
      <c r="F18">
        <v>68</v>
      </c>
      <c r="G18">
        <v>30</v>
      </c>
      <c r="H18">
        <v>0</v>
      </c>
      <c r="I18">
        <v>14</v>
      </c>
      <c r="J18">
        <v>0</v>
      </c>
      <c r="K18">
        <v>0</v>
      </c>
      <c r="L18">
        <v>4</v>
      </c>
      <c r="M18">
        <v>0</v>
      </c>
      <c r="N18">
        <v>0</v>
      </c>
      <c r="O18">
        <v>4</v>
      </c>
      <c r="P18">
        <v>26</v>
      </c>
      <c r="Q18">
        <v>0</v>
      </c>
      <c r="R18">
        <v>0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4</v>
      </c>
      <c r="AJ18">
        <v>3</v>
      </c>
      <c r="AK18">
        <v>10</v>
      </c>
      <c r="AL18">
        <v>0</v>
      </c>
      <c r="AM18">
        <v>0</v>
      </c>
      <c r="AN18">
        <v>13</v>
      </c>
      <c r="AO18">
        <v>0</v>
      </c>
      <c r="AP18">
        <v>95</v>
      </c>
      <c r="AQ18">
        <v>0</v>
      </c>
      <c r="AR18">
        <v>0</v>
      </c>
      <c r="AT18">
        <v>11509</v>
      </c>
      <c r="AU18" t="str">
        <f>CH18</f>
        <v>Estimate; Total: - Hebrew:</v>
      </c>
      <c r="AV18" t="s">
        <v>993</v>
      </c>
      <c r="AX18" t="str">
        <f t="shared" si="37"/>
        <v>FALSE</v>
      </c>
      <c r="AY18" t="str">
        <f t="shared" si="38"/>
        <v>FALSE</v>
      </c>
      <c r="AZ18" t="str">
        <f t="shared" si="0"/>
        <v>FALSE</v>
      </c>
      <c r="BA18" t="str">
        <f t="shared" si="1"/>
        <v>FALSE</v>
      </c>
      <c r="BB18" t="str">
        <f t="shared" si="2"/>
        <v>FALSE</v>
      </c>
      <c r="BC18" t="str">
        <f t="shared" si="3"/>
        <v>FALSE</v>
      </c>
      <c r="BD18" t="str">
        <f t="shared" si="4"/>
        <v>FALSE</v>
      </c>
      <c r="BE18" t="str">
        <f t="shared" si="5"/>
        <v>FALSE</v>
      </c>
      <c r="BF18" t="str">
        <f t="shared" si="6"/>
        <v>FALSE</v>
      </c>
      <c r="BG18" t="str">
        <f t="shared" si="7"/>
        <v>FALSE</v>
      </c>
      <c r="BH18" t="str">
        <f t="shared" si="8"/>
        <v>FALSE</v>
      </c>
      <c r="BI18" t="str">
        <f t="shared" si="9"/>
        <v>FALSE</v>
      </c>
      <c r="BJ18" t="str">
        <f t="shared" si="10"/>
        <v>FALSE</v>
      </c>
      <c r="BK18" t="str">
        <f t="shared" si="11"/>
        <v>FALSE</v>
      </c>
      <c r="BL18" t="str">
        <f t="shared" si="12"/>
        <v>FALSE</v>
      </c>
      <c r="BM18" t="str">
        <f t="shared" si="13"/>
        <v>FALSE</v>
      </c>
      <c r="BN18" t="str">
        <f t="shared" si="14"/>
        <v>FALSE</v>
      </c>
      <c r="BO18" t="str">
        <f t="shared" si="15"/>
        <v>FALSE</v>
      </c>
      <c r="BP18" t="str">
        <f t="shared" si="16"/>
        <v>FALSE</v>
      </c>
      <c r="BQ18" t="str">
        <f t="shared" si="17"/>
        <v>FALSE</v>
      </c>
      <c r="BR18" t="str">
        <f t="shared" si="18"/>
        <v>FALSE</v>
      </c>
      <c r="BS18" t="str">
        <f t="shared" si="19"/>
        <v>FALSE</v>
      </c>
      <c r="BT18" t="str">
        <f t="shared" si="20"/>
        <v>FALSE</v>
      </c>
      <c r="BU18" t="str">
        <f t="shared" si="21"/>
        <v>FALSE</v>
      </c>
      <c r="BV18" t="str">
        <f t="shared" si="22"/>
        <v>FALSE</v>
      </c>
      <c r="BW18" t="str">
        <f t="shared" si="23"/>
        <v>FALSE</v>
      </c>
      <c r="BX18" t="str">
        <f t="shared" si="24"/>
        <v>FALSE</v>
      </c>
      <c r="BY18" t="str">
        <f t="shared" si="25"/>
        <v>FALSE</v>
      </c>
      <c r="BZ18" t="str">
        <f t="shared" si="26"/>
        <v>FALSE</v>
      </c>
      <c r="CA18" t="str">
        <f t="shared" si="27"/>
        <v>FALSE</v>
      </c>
      <c r="CB18" t="str">
        <f t="shared" si="28"/>
        <v>FALSE</v>
      </c>
      <c r="CC18" t="str">
        <f t="shared" si="29"/>
        <v>FALSE</v>
      </c>
      <c r="CD18" t="str">
        <f t="shared" si="30"/>
        <v>FALSE</v>
      </c>
      <c r="CE18" t="str">
        <f t="shared" si="31"/>
        <v>FALSE</v>
      </c>
      <c r="CF18" t="str">
        <f t="shared" si="32"/>
        <v>FALSE</v>
      </c>
      <c r="CG18" t="str">
        <f t="shared" si="33"/>
        <v>FALSE</v>
      </c>
      <c r="CH18" t="str">
        <f t="shared" si="34"/>
        <v>Estimate; Total: - Hebrew:</v>
      </c>
      <c r="CI18" t="str">
        <f t="shared" si="35"/>
        <v>N/A</v>
      </c>
      <c r="CJ18" t="str">
        <f t="shared" si="36"/>
        <v>N/A</v>
      </c>
    </row>
    <row r="19" spans="1:88" x14ac:dyDescent="0.25">
      <c r="A19" t="s">
        <v>40</v>
      </c>
      <c r="B19">
        <v>11510</v>
      </c>
      <c r="C19" t="s">
        <v>41</v>
      </c>
      <c r="D19">
        <v>31599</v>
      </c>
      <c r="E19">
        <v>21826</v>
      </c>
      <c r="F19">
        <v>5379</v>
      </c>
      <c r="G19">
        <v>309</v>
      </c>
      <c r="H19">
        <v>2266</v>
      </c>
      <c r="I19">
        <v>356</v>
      </c>
      <c r="J19">
        <v>0</v>
      </c>
      <c r="K19">
        <v>21</v>
      </c>
      <c r="L19">
        <v>17</v>
      </c>
      <c r="M19">
        <v>43</v>
      </c>
      <c r="N19">
        <v>17</v>
      </c>
      <c r="O19">
        <v>80</v>
      </c>
      <c r="P19">
        <v>26</v>
      </c>
      <c r="Q19">
        <v>5</v>
      </c>
      <c r="R19">
        <v>33</v>
      </c>
      <c r="S19">
        <v>156</v>
      </c>
      <c r="T19">
        <v>0</v>
      </c>
      <c r="U19">
        <v>6</v>
      </c>
      <c r="V19">
        <v>0</v>
      </c>
      <c r="W19">
        <v>44</v>
      </c>
      <c r="X19">
        <v>104</v>
      </c>
      <c r="Y19">
        <v>63</v>
      </c>
      <c r="Z19">
        <v>115</v>
      </c>
      <c r="AA19">
        <v>176</v>
      </c>
      <c r="AB19">
        <v>0</v>
      </c>
      <c r="AC19">
        <v>13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143</v>
      </c>
      <c r="AJ19">
        <v>157</v>
      </c>
      <c r="AK19">
        <v>10</v>
      </c>
      <c r="AL19">
        <v>0</v>
      </c>
      <c r="AM19">
        <v>0</v>
      </c>
      <c r="AN19">
        <v>20</v>
      </c>
      <c r="AO19">
        <v>48</v>
      </c>
      <c r="AP19">
        <v>36</v>
      </c>
      <c r="AQ19">
        <v>130</v>
      </c>
      <c r="AR19">
        <v>0</v>
      </c>
      <c r="AT19">
        <v>11510</v>
      </c>
      <c r="AU19" t="str">
        <f>AX19</f>
        <v>Estimate; Total: - Spanish or Spanish Creole:</v>
      </c>
      <c r="AV19" t="s">
        <v>988</v>
      </c>
      <c r="AX19" t="str">
        <f t="shared" si="37"/>
        <v>Estimate; Total: - Spanish or Spanish Creole:</v>
      </c>
      <c r="AY19" t="str">
        <f t="shared" si="38"/>
        <v>N/A</v>
      </c>
      <c r="AZ19" t="str">
        <f t="shared" si="0"/>
        <v>N/A</v>
      </c>
      <c r="BA19" t="str">
        <f t="shared" si="1"/>
        <v>N/A</v>
      </c>
      <c r="BB19" t="str">
        <f t="shared" si="2"/>
        <v>N/A</v>
      </c>
      <c r="BC19" t="str">
        <f t="shared" si="3"/>
        <v>N/A</v>
      </c>
      <c r="BD19" t="str">
        <f t="shared" si="4"/>
        <v>N/A</v>
      </c>
      <c r="BE19" t="str">
        <f t="shared" si="5"/>
        <v>N/A</v>
      </c>
      <c r="BF19" t="str">
        <f t="shared" si="6"/>
        <v>N/A</v>
      </c>
      <c r="BG19" t="str">
        <f t="shared" si="7"/>
        <v>N/A</v>
      </c>
      <c r="BH19" t="str">
        <f t="shared" si="8"/>
        <v>N/A</v>
      </c>
      <c r="BI19" t="str">
        <f t="shared" si="9"/>
        <v>N/A</v>
      </c>
      <c r="BJ19" t="str">
        <f t="shared" si="10"/>
        <v>N/A</v>
      </c>
      <c r="BK19" t="str">
        <f t="shared" si="11"/>
        <v>N/A</v>
      </c>
      <c r="BL19" t="str">
        <f t="shared" si="12"/>
        <v>N/A</v>
      </c>
      <c r="BM19" t="str">
        <f t="shared" si="13"/>
        <v>N/A</v>
      </c>
      <c r="BN19" t="str">
        <f t="shared" si="14"/>
        <v>N/A</v>
      </c>
      <c r="BO19" t="str">
        <f t="shared" si="15"/>
        <v>N/A</v>
      </c>
      <c r="BP19" t="str">
        <f t="shared" si="16"/>
        <v>N/A</v>
      </c>
      <c r="BQ19" t="str">
        <f t="shared" si="17"/>
        <v>N/A</v>
      </c>
      <c r="BR19" t="str">
        <f t="shared" si="18"/>
        <v>N/A</v>
      </c>
      <c r="BS19" t="str">
        <f t="shared" si="19"/>
        <v>N/A</v>
      </c>
      <c r="BT19" t="str">
        <f t="shared" si="20"/>
        <v>N/A</v>
      </c>
      <c r="BU19" t="str">
        <f t="shared" si="21"/>
        <v>N/A</v>
      </c>
      <c r="BV19" t="str">
        <f t="shared" si="22"/>
        <v>N/A</v>
      </c>
      <c r="BW19" t="str">
        <f t="shared" si="23"/>
        <v>N/A</v>
      </c>
      <c r="BX19" t="str">
        <f t="shared" si="24"/>
        <v>N/A</v>
      </c>
      <c r="BY19" t="str">
        <f t="shared" si="25"/>
        <v>N/A</v>
      </c>
      <c r="BZ19" t="str">
        <f t="shared" si="26"/>
        <v>N/A</v>
      </c>
      <c r="CA19" t="str">
        <f t="shared" si="27"/>
        <v>N/A</v>
      </c>
      <c r="CB19" t="str">
        <f t="shared" si="28"/>
        <v>N/A</v>
      </c>
      <c r="CC19" t="str">
        <f t="shared" si="29"/>
        <v>N/A</v>
      </c>
      <c r="CD19" t="str">
        <f t="shared" si="30"/>
        <v>N/A</v>
      </c>
      <c r="CE19" t="str">
        <f t="shared" si="31"/>
        <v>N/A</v>
      </c>
      <c r="CF19" t="str">
        <f t="shared" si="32"/>
        <v>N/A</v>
      </c>
      <c r="CG19" t="str">
        <f t="shared" si="33"/>
        <v>N/A</v>
      </c>
      <c r="CH19" t="str">
        <f t="shared" si="34"/>
        <v>N/A</v>
      </c>
      <c r="CI19" t="str">
        <f t="shared" si="35"/>
        <v>N/A</v>
      </c>
      <c r="CJ19" t="str">
        <f t="shared" si="36"/>
        <v>N/A</v>
      </c>
    </row>
    <row r="20" spans="1:88" x14ac:dyDescent="0.25">
      <c r="A20" t="s">
        <v>42</v>
      </c>
      <c r="B20">
        <v>11514</v>
      </c>
      <c r="C20" t="s">
        <v>43</v>
      </c>
      <c r="D20">
        <v>4941</v>
      </c>
      <c r="E20">
        <v>3345</v>
      </c>
      <c r="F20">
        <v>445</v>
      </c>
      <c r="G20">
        <v>29</v>
      </c>
      <c r="H20">
        <v>10</v>
      </c>
      <c r="I20">
        <v>124</v>
      </c>
      <c r="J20">
        <v>318</v>
      </c>
      <c r="K20">
        <v>9</v>
      </c>
      <c r="L20">
        <v>0</v>
      </c>
      <c r="M20">
        <v>0</v>
      </c>
      <c r="N20">
        <v>0</v>
      </c>
      <c r="O20">
        <v>2</v>
      </c>
      <c r="P20">
        <v>0</v>
      </c>
      <c r="Q20">
        <v>24</v>
      </c>
      <c r="R20">
        <v>0</v>
      </c>
      <c r="S20">
        <v>0</v>
      </c>
      <c r="T20">
        <v>0</v>
      </c>
      <c r="U20">
        <v>33</v>
      </c>
      <c r="V20">
        <v>0</v>
      </c>
      <c r="W20">
        <v>63</v>
      </c>
      <c r="X20">
        <v>153</v>
      </c>
      <c r="Y20">
        <v>9</v>
      </c>
      <c r="Z20">
        <v>0</v>
      </c>
      <c r="AA20">
        <v>352</v>
      </c>
      <c r="AB20">
        <v>0</v>
      </c>
      <c r="AC20">
        <v>17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8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T20">
        <v>11514</v>
      </c>
      <c r="AU20" t="str">
        <f t="shared" ref="AU20:AU23" si="42">AX20</f>
        <v>Estimate; Total: - Spanish or Spanish Creole:</v>
      </c>
      <c r="AV20" t="s">
        <v>988</v>
      </c>
      <c r="AX20" t="str">
        <f t="shared" si="37"/>
        <v>Estimate; Total: - Spanish or Spanish Creole:</v>
      </c>
      <c r="AY20" t="str">
        <f t="shared" si="38"/>
        <v>N/A</v>
      </c>
      <c r="AZ20" t="str">
        <f t="shared" si="0"/>
        <v>N/A</v>
      </c>
      <c r="BA20" t="str">
        <f t="shared" si="1"/>
        <v>N/A</v>
      </c>
      <c r="BB20" t="str">
        <f t="shared" si="2"/>
        <v>N/A</v>
      </c>
      <c r="BC20" t="str">
        <f t="shared" si="3"/>
        <v>N/A</v>
      </c>
      <c r="BD20" t="str">
        <f t="shared" si="4"/>
        <v>N/A</v>
      </c>
      <c r="BE20" t="str">
        <f t="shared" si="5"/>
        <v>N/A</v>
      </c>
      <c r="BF20" t="str">
        <f t="shared" si="6"/>
        <v>N/A</v>
      </c>
      <c r="BG20" t="str">
        <f t="shared" si="7"/>
        <v>N/A</v>
      </c>
      <c r="BH20" t="str">
        <f t="shared" si="8"/>
        <v>N/A</v>
      </c>
      <c r="BI20" t="str">
        <f t="shared" si="9"/>
        <v>N/A</v>
      </c>
      <c r="BJ20" t="str">
        <f t="shared" si="10"/>
        <v>N/A</v>
      </c>
      <c r="BK20" t="str">
        <f t="shared" si="11"/>
        <v>N/A</v>
      </c>
      <c r="BL20" t="str">
        <f t="shared" si="12"/>
        <v>N/A</v>
      </c>
      <c r="BM20" t="str">
        <f t="shared" si="13"/>
        <v>N/A</v>
      </c>
      <c r="BN20" t="str">
        <f t="shared" si="14"/>
        <v>N/A</v>
      </c>
      <c r="BO20" t="str">
        <f t="shared" si="15"/>
        <v>N/A</v>
      </c>
      <c r="BP20" t="str">
        <f t="shared" si="16"/>
        <v>N/A</v>
      </c>
      <c r="BQ20" t="str">
        <f t="shared" si="17"/>
        <v>N/A</v>
      </c>
      <c r="BR20" t="str">
        <f t="shared" si="18"/>
        <v>N/A</v>
      </c>
      <c r="BS20" t="str">
        <f t="shared" si="19"/>
        <v>N/A</v>
      </c>
      <c r="BT20" t="str">
        <f t="shared" si="20"/>
        <v>N/A</v>
      </c>
      <c r="BU20" t="str">
        <f t="shared" si="21"/>
        <v>N/A</v>
      </c>
      <c r="BV20" t="str">
        <f t="shared" si="22"/>
        <v>N/A</v>
      </c>
      <c r="BW20" t="str">
        <f t="shared" si="23"/>
        <v>N/A</v>
      </c>
      <c r="BX20" t="str">
        <f t="shared" si="24"/>
        <v>N/A</v>
      </c>
      <c r="BY20" t="str">
        <f t="shared" si="25"/>
        <v>N/A</v>
      </c>
      <c r="BZ20" t="str">
        <f t="shared" si="26"/>
        <v>N/A</v>
      </c>
      <c r="CA20" t="str">
        <f t="shared" si="27"/>
        <v>N/A</v>
      </c>
      <c r="CB20" t="str">
        <f t="shared" si="28"/>
        <v>N/A</v>
      </c>
      <c r="CC20" t="str">
        <f t="shared" si="29"/>
        <v>N/A</v>
      </c>
      <c r="CD20" t="str">
        <f t="shared" si="30"/>
        <v>N/A</v>
      </c>
      <c r="CE20" t="str">
        <f t="shared" si="31"/>
        <v>N/A</v>
      </c>
      <c r="CF20" t="str">
        <f t="shared" si="32"/>
        <v>N/A</v>
      </c>
      <c r="CG20" t="str">
        <f t="shared" si="33"/>
        <v>N/A</v>
      </c>
      <c r="CH20" t="str">
        <f t="shared" si="34"/>
        <v>N/A</v>
      </c>
      <c r="CI20" t="str">
        <f t="shared" si="35"/>
        <v>N/A</v>
      </c>
      <c r="CJ20" t="str">
        <f t="shared" si="36"/>
        <v>N/A</v>
      </c>
    </row>
    <row r="21" spans="1:88" x14ac:dyDescent="0.25">
      <c r="A21" t="s">
        <v>44</v>
      </c>
      <c r="B21">
        <v>11516</v>
      </c>
      <c r="C21" t="s">
        <v>45</v>
      </c>
      <c r="D21">
        <v>6820</v>
      </c>
      <c r="E21">
        <v>4751</v>
      </c>
      <c r="F21">
        <v>1117</v>
      </c>
      <c r="G21">
        <v>0</v>
      </c>
      <c r="H21">
        <v>0</v>
      </c>
      <c r="I21">
        <v>218</v>
      </c>
      <c r="J21">
        <v>0</v>
      </c>
      <c r="K21">
        <v>0</v>
      </c>
      <c r="L21">
        <v>48</v>
      </c>
      <c r="M21">
        <v>0</v>
      </c>
      <c r="N21">
        <v>0</v>
      </c>
      <c r="O21">
        <v>0</v>
      </c>
      <c r="P21">
        <v>0</v>
      </c>
      <c r="Q21">
        <v>95</v>
      </c>
      <c r="R21">
        <v>0</v>
      </c>
      <c r="S21">
        <v>0</v>
      </c>
      <c r="T21">
        <v>0</v>
      </c>
      <c r="U21">
        <v>0</v>
      </c>
      <c r="V21">
        <v>0</v>
      </c>
      <c r="W21">
        <v>58</v>
      </c>
      <c r="X21">
        <v>43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490</v>
      </c>
      <c r="AQ21">
        <v>0</v>
      </c>
      <c r="AR21">
        <v>0</v>
      </c>
      <c r="AT21">
        <v>11516</v>
      </c>
      <c r="AU21" t="str">
        <f t="shared" si="42"/>
        <v>Estimate; Total: - Spanish or Spanish Creole:</v>
      </c>
      <c r="AV21" t="s">
        <v>988</v>
      </c>
      <c r="AX21" t="str">
        <f t="shared" si="37"/>
        <v>Estimate; Total: - Spanish or Spanish Creole:</v>
      </c>
      <c r="AY21" t="str">
        <f t="shared" si="38"/>
        <v>N/A</v>
      </c>
      <c r="AZ21" t="str">
        <f t="shared" si="0"/>
        <v>N/A</v>
      </c>
      <c r="BA21" t="str">
        <f t="shared" si="1"/>
        <v>N/A</v>
      </c>
      <c r="BB21" t="str">
        <f t="shared" si="2"/>
        <v>N/A</v>
      </c>
      <c r="BC21" t="str">
        <f t="shared" si="3"/>
        <v>N/A</v>
      </c>
      <c r="BD21" t="str">
        <f t="shared" si="4"/>
        <v>N/A</v>
      </c>
      <c r="BE21" t="str">
        <f t="shared" si="5"/>
        <v>N/A</v>
      </c>
      <c r="BF21" t="str">
        <f t="shared" si="6"/>
        <v>N/A</v>
      </c>
      <c r="BG21" t="str">
        <f t="shared" si="7"/>
        <v>N/A</v>
      </c>
      <c r="BH21" t="str">
        <f t="shared" si="8"/>
        <v>N/A</v>
      </c>
      <c r="BI21" t="str">
        <f t="shared" si="9"/>
        <v>N/A</v>
      </c>
      <c r="BJ21" t="str">
        <f t="shared" si="10"/>
        <v>N/A</v>
      </c>
      <c r="BK21" t="str">
        <f t="shared" si="11"/>
        <v>N/A</v>
      </c>
      <c r="BL21" t="str">
        <f t="shared" si="12"/>
        <v>N/A</v>
      </c>
      <c r="BM21" t="str">
        <f t="shared" si="13"/>
        <v>N/A</v>
      </c>
      <c r="BN21" t="str">
        <f t="shared" si="14"/>
        <v>N/A</v>
      </c>
      <c r="BO21" t="str">
        <f t="shared" si="15"/>
        <v>N/A</v>
      </c>
      <c r="BP21" t="str">
        <f t="shared" si="16"/>
        <v>N/A</v>
      </c>
      <c r="BQ21" t="str">
        <f t="shared" si="17"/>
        <v>N/A</v>
      </c>
      <c r="BR21" t="str">
        <f t="shared" si="18"/>
        <v>N/A</v>
      </c>
      <c r="BS21" t="str">
        <f t="shared" si="19"/>
        <v>N/A</v>
      </c>
      <c r="BT21" t="str">
        <f t="shared" si="20"/>
        <v>N/A</v>
      </c>
      <c r="BU21" t="str">
        <f t="shared" si="21"/>
        <v>N/A</v>
      </c>
      <c r="BV21" t="str">
        <f t="shared" si="22"/>
        <v>N/A</v>
      </c>
      <c r="BW21" t="str">
        <f t="shared" si="23"/>
        <v>N/A</v>
      </c>
      <c r="BX21" t="str">
        <f t="shared" si="24"/>
        <v>N/A</v>
      </c>
      <c r="BY21" t="str">
        <f t="shared" si="25"/>
        <v>N/A</v>
      </c>
      <c r="BZ21" t="str">
        <f t="shared" si="26"/>
        <v>N/A</v>
      </c>
      <c r="CA21" t="str">
        <f t="shared" si="27"/>
        <v>N/A</v>
      </c>
      <c r="CB21" t="str">
        <f t="shared" si="28"/>
        <v>N/A</v>
      </c>
      <c r="CC21" t="str">
        <f t="shared" si="29"/>
        <v>N/A</v>
      </c>
      <c r="CD21" t="str">
        <f t="shared" si="30"/>
        <v>N/A</v>
      </c>
      <c r="CE21" t="str">
        <f t="shared" si="31"/>
        <v>N/A</v>
      </c>
      <c r="CF21" t="str">
        <f t="shared" si="32"/>
        <v>N/A</v>
      </c>
      <c r="CG21" t="str">
        <f t="shared" si="33"/>
        <v>N/A</v>
      </c>
      <c r="CH21" t="str">
        <f t="shared" si="34"/>
        <v>N/A</v>
      </c>
      <c r="CI21" t="str">
        <f t="shared" si="35"/>
        <v>N/A</v>
      </c>
      <c r="CJ21" t="str">
        <f t="shared" si="36"/>
        <v>N/A</v>
      </c>
    </row>
    <row r="22" spans="1:88" x14ac:dyDescent="0.25">
      <c r="A22" t="s">
        <v>46</v>
      </c>
      <c r="B22">
        <v>11518</v>
      </c>
      <c r="C22" t="s">
        <v>47</v>
      </c>
      <c r="D22">
        <v>9531</v>
      </c>
      <c r="E22">
        <v>8199</v>
      </c>
      <c r="F22">
        <v>772</v>
      </c>
      <c r="G22">
        <v>27</v>
      </c>
      <c r="H22">
        <v>0</v>
      </c>
      <c r="I22">
        <v>118</v>
      </c>
      <c r="J22">
        <v>98</v>
      </c>
      <c r="K22">
        <v>16</v>
      </c>
      <c r="L22">
        <v>0</v>
      </c>
      <c r="M22">
        <v>0</v>
      </c>
      <c r="N22">
        <v>0</v>
      </c>
      <c r="O22">
        <v>73</v>
      </c>
      <c r="P22">
        <v>0</v>
      </c>
      <c r="Q22">
        <v>0</v>
      </c>
      <c r="R22">
        <v>0</v>
      </c>
      <c r="S22">
        <v>0</v>
      </c>
      <c r="T22">
        <v>17</v>
      </c>
      <c r="U22">
        <v>0</v>
      </c>
      <c r="V22">
        <v>0</v>
      </c>
      <c r="W22">
        <v>0</v>
      </c>
      <c r="X22">
        <v>0</v>
      </c>
      <c r="Y22">
        <v>0</v>
      </c>
      <c r="Z22">
        <v>64</v>
      </c>
      <c r="AA22">
        <v>19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64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40</v>
      </c>
      <c r="AP22">
        <v>24</v>
      </c>
      <c r="AQ22">
        <v>0</v>
      </c>
      <c r="AR22">
        <v>0</v>
      </c>
      <c r="AT22">
        <v>11518</v>
      </c>
      <c r="AU22" t="str">
        <f t="shared" si="42"/>
        <v>Estimate; Total: - Spanish or Spanish Creole:</v>
      </c>
      <c r="AV22" t="s">
        <v>988</v>
      </c>
      <c r="AX22" t="str">
        <f t="shared" si="37"/>
        <v>Estimate; Total: - Spanish or Spanish Creole:</v>
      </c>
      <c r="AY22" t="str">
        <f t="shared" si="38"/>
        <v>N/A</v>
      </c>
      <c r="AZ22" t="str">
        <f t="shared" si="0"/>
        <v>N/A</v>
      </c>
      <c r="BA22" t="str">
        <f t="shared" si="1"/>
        <v>N/A</v>
      </c>
      <c r="BB22" t="str">
        <f t="shared" si="2"/>
        <v>N/A</v>
      </c>
      <c r="BC22" t="str">
        <f t="shared" si="3"/>
        <v>N/A</v>
      </c>
      <c r="BD22" t="str">
        <f t="shared" si="4"/>
        <v>N/A</v>
      </c>
      <c r="BE22" t="str">
        <f t="shared" si="5"/>
        <v>N/A</v>
      </c>
      <c r="BF22" t="str">
        <f t="shared" si="6"/>
        <v>N/A</v>
      </c>
      <c r="BG22" t="str">
        <f t="shared" si="7"/>
        <v>N/A</v>
      </c>
      <c r="BH22" t="str">
        <f t="shared" si="8"/>
        <v>N/A</v>
      </c>
      <c r="BI22" t="str">
        <f t="shared" si="9"/>
        <v>N/A</v>
      </c>
      <c r="BJ22" t="str">
        <f t="shared" si="10"/>
        <v>N/A</v>
      </c>
      <c r="BK22" t="str">
        <f t="shared" si="11"/>
        <v>N/A</v>
      </c>
      <c r="BL22" t="str">
        <f t="shared" si="12"/>
        <v>N/A</v>
      </c>
      <c r="BM22" t="str">
        <f t="shared" si="13"/>
        <v>N/A</v>
      </c>
      <c r="BN22" t="str">
        <f t="shared" si="14"/>
        <v>N/A</v>
      </c>
      <c r="BO22" t="str">
        <f t="shared" si="15"/>
        <v>N/A</v>
      </c>
      <c r="BP22" t="str">
        <f t="shared" si="16"/>
        <v>N/A</v>
      </c>
      <c r="BQ22" t="str">
        <f t="shared" si="17"/>
        <v>N/A</v>
      </c>
      <c r="BR22" t="str">
        <f t="shared" si="18"/>
        <v>N/A</v>
      </c>
      <c r="BS22" t="str">
        <f t="shared" si="19"/>
        <v>N/A</v>
      </c>
      <c r="BT22" t="str">
        <f t="shared" si="20"/>
        <v>N/A</v>
      </c>
      <c r="BU22" t="str">
        <f t="shared" si="21"/>
        <v>N/A</v>
      </c>
      <c r="BV22" t="str">
        <f t="shared" si="22"/>
        <v>N/A</v>
      </c>
      <c r="BW22" t="str">
        <f t="shared" si="23"/>
        <v>N/A</v>
      </c>
      <c r="BX22" t="str">
        <f t="shared" si="24"/>
        <v>N/A</v>
      </c>
      <c r="BY22" t="str">
        <f t="shared" si="25"/>
        <v>N/A</v>
      </c>
      <c r="BZ22" t="str">
        <f t="shared" si="26"/>
        <v>N/A</v>
      </c>
      <c r="CA22" t="str">
        <f t="shared" si="27"/>
        <v>N/A</v>
      </c>
      <c r="CB22" t="str">
        <f t="shared" si="28"/>
        <v>N/A</v>
      </c>
      <c r="CC22" t="str">
        <f t="shared" si="29"/>
        <v>N/A</v>
      </c>
      <c r="CD22" t="str">
        <f t="shared" si="30"/>
        <v>N/A</v>
      </c>
      <c r="CE22" t="str">
        <f t="shared" si="31"/>
        <v>N/A</v>
      </c>
      <c r="CF22" t="str">
        <f t="shared" si="32"/>
        <v>N/A</v>
      </c>
      <c r="CG22" t="str">
        <f t="shared" si="33"/>
        <v>N/A</v>
      </c>
      <c r="CH22" t="str">
        <f t="shared" si="34"/>
        <v>N/A</v>
      </c>
      <c r="CI22" t="str">
        <f t="shared" si="35"/>
        <v>N/A</v>
      </c>
      <c r="CJ22" t="str">
        <f t="shared" si="36"/>
        <v>N/A</v>
      </c>
    </row>
    <row r="23" spans="1:88" x14ac:dyDescent="0.25">
      <c r="A23" t="s">
        <v>48</v>
      </c>
      <c r="B23">
        <v>11520</v>
      </c>
      <c r="C23" t="s">
        <v>49</v>
      </c>
      <c r="D23">
        <v>40609</v>
      </c>
      <c r="E23">
        <v>22597</v>
      </c>
      <c r="F23">
        <v>15692</v>
      </c>
      <c r="G23">
        <v>177</v>
      </c>
      <c r="H23">
        <v>598</v>
      </c>
      <c r="I23">
        <v>150</v>
      </c>
      <c r="J23">
        <v>10</v>
      </c>
      <c r="K23">
        <v>34</v>
      </c>
      <c r="L23">
        <v>27</v>
      </c>
      <c r="M23">
        <v>31</v>
      </c>
      <c r="N23">
        <v>54</v>
      </c>
      <c r="O23">
        <v>34</v>
      </c>
      <c r="P23">
        <v>8</v>
      </c>
      <c r="Q23">
        <v>60</v>
      </c>
      <c r="R23">
        <v>59</v>
      </c>
      <c r="S23">
        <v>10</v>
      </c>
      <c r="T23">
        <v>0</v>
      </c>
      <c r="U23">
        <v>0</v>
      </c>
      <c r="V23">
        <v>6</v>
      </c>
      <c r="W23">
        <v>21</v>
      </c>
      <c r="X23">
        <v>37</v>
      </c>
      <c r="Y23">
        <v>86</v>
      </c>
      <c r="Z23">
        <v>203</v>
      </c>
      <c r="AA23">
        <v>299</v>
      </c>
      <c r="AB23">
        <v>7</v>
      </c>
      <c r="AC23">
        <v>55</v>
      </c>
      <c r="AD23">
        <v>0</v>
      </c>
      <c r="AE23">
        <v>0</v>
      </c>
      <c r="AF23">
        <v>8</v>
      </c>
      <c r="AG23">
        <v>0</v>
      </c>
      <c r="AH23">
        <v>19</v>
      </c>
      <c r="AI23">
        <v>133</v>
      </c>
      <c r="AJ23">
        <v>81</v>
      </c>
      <c r="AK23">
        <v>16</v>
      </c>
      <c r="AL23">
        <v>0</v>
      </c>
      <c r="AM23">
        <v>0</v>
      </c>
      <c r="AN23">
        <v>0</v>
      </c>
      <c r="AO23">
        <v>22</v>
      </c>
      <c r="AP23">
        <v>19</v>
      </c>
      <c r="AQ23">
        <v>34</v>
      </c>
      <c r="AR23">
        <v>22</v>
      </c>
      <c r="AT23">
        <v>11520</v>
      </c>
      <c r="AU23" t="str">
        <f t="shared" si="42"/>
        <v>Estimate; Total: - Spanish or Spanish Creole:</v>
      </c>
      <c r="AV23" t="s">
        <v>988</v>
      </c>
      <c r="AX23" t="str">
        <f t="shared" si="37"/>
        <v>Estimate; Total: - Spanish or Spanish Creole:</v>
      </c>
      <c r="AY23" t="str">
        <f t="shared" si="38"/>
        <v>N/A</v>
      </c>
      <c r="AZ23" t="str">
        <f t="shared" si="0"/>
        <v>N/A</v>
      </c>
      <c r="BA23" t="str">
        <f t="shared" si="1"/>
        <v>N/A</v>
      </c>
      <c r="BB23" t="str">
        <f t="shared" si="2"/>
        <v>N/A</v>
      </c>
      <c r="BC23" t="str">
        <f t="shared" si="3"/>
        <v>N/A</v>
      </c>
      <c r="BD23" t="str">
        <f t="shared" si="4"/>
        <v>N/A</v>
      </c>
      <c r="BE23" t="str">
        <f t="shared" si="5"/>
        <v>N/A</v>
      </c>
      <c r="BF23" t="str">
        <f t="shared" si="6"/>
        <v>N/A</v>
      </c>
      <c r="BG23" t="str">
        <f t="shared" si="7"/>
        <v>N/A</v>
      </c>
      <c r="BH23" t="str">
        <f t="shared" si="8"/>
        <v>N/A</v>
      </c>
      <c r="BI23" t="str">
        <f t="shared" si="9"/>
        <v>N/A</v>
      </c>
      <c r="BJ23" t="str">
        <f t="shared" si="10"/>
        <v>N/A</v>
      </c>
      <c r="BK23" t="str">
        <f t="shared" si="11"/>
        <v>N/A</v>
      </c>
      <c r="BL23" t="str">
        <f t="shared" si="12"/>
        <v>N/A</v>
      </c>
      <c r="BM23" t="str">
        <f t="shared" si="13"/>
        <v>N/A</v>
      </c>
      <c r="BN23" t="str">
        <f t="shared" si="14"/>
        <v>N/A</v>
      </c>
      <c r="BO23" t="str">
        <f t="shared" si="15"/>
        <v>N/A</v>
      </c>
      <c r="BP23" t="str">
        <f t="shared" si="16"/>
        <v>N/A</v>
      </c>
      <c r="BQ23" t="str">
        <f t="shared" si="17"/>
        <v>N/A</v>
      </c>
      <c r="BR23" t="str">
        <f t="shared" si="18"/>
        <v>N/A</v>
      </c>
      <c r="BS23" t="str">
        <f t="shared" si="19"/>
        <v>N/A</v>
      </c>
      <c r="BT23" t="str">
        <f t="shared" si="20"/>
        <v>N/A</v>
      </c>
      <c r="BU23" t="str">
        <f t="shared" si="21"/>
        <v>N/A</v>
      </c>
      <c r="BV23" t="str">
        <f t="shared" si="22"/>
        <v>N/A</v>
      </c>
      <c r="BW23" t="str">
        <f t="shared" si="23"/>
        <v>N/A</v>
      </c>
      <c r="BX23" t="str">
        <f t="shared" si="24"/>
        <v>N/A</v>
      </c>
      <c r="BY23" t="str">
        <f t="shared" si="25"/>
        <v>N/A</v>
      </c>
      <c r="BZ23" t="str">
        <f t="shared" si="26"/>
        <v>N/A</v>
      </c>
      <c r="CA23" t="str">
        <f t="shared" si="27"/>
        <v>N/A</v>
      </c>
      <c r="CB23" t="str">
        <f t="shared" si="28"/>
        <v>N/A</v>
      </c>
      <c r="CC23" t="str">
        <f t="shared" si="29"/>
        <v>N/A</v>
      </c>
      <c r="CD23" t="str">
        <f t="shared" si="30"/>
        <v>N/A</v>
      </c>
      <c r="CE23" t="str">
        <f t="shared" si="31"/>
        <v>N/A</v>
      </c>
      <c r="CF23" t="str">
        <f t="shared" si="32"/>
        <v>N/A</v>
      </c>
      <c r="CG23" t="str">
        <f t="shared" si="33"/>
        <v>N/A</v>
      </c>
      <c r="CH23" t="str">
        <f t="shared" si="34"/>
        <v>N/A</v>
      </c>
      <c r="CI23" t="str">
        <f t="shared" si="35"/>
        <v>N/A</v>
      </c>
      <c r="CJ23" t="str">
        <f t="shared" si="36"/>
        <v>N/A</v>
      </c>
    </row>
    <row r="24" spans="1:88" x14ac:dyDescent="0.25">
      <c r="A24" t="s">
        <v>50</v>
      </c>
      <c r="B24">
        <v>11530</v>
      </c>
      <c r="C24" t="s">
        <v>51</v>
      </c>
      <c r="D24">
        <v>26405</v>
      </c>
      <c r="E24">
        <v>22778</v>
      </c>
      <c r="F24">
        <v>683</v>
      </c>
      <c r="G24">
        <v>148</v>
      </c>
      <c r="H24">
        <v>0</v>
      </c>
      <c r="I24">
        <v>1049</v>
      </c>
      <c r="J24">
        <v>157</v>
      </c>
      <c r="K24">
        <v>251</v>
      </c>
      <c r="L24">
        <v>0</v>
      </c>
      <c r="M24">
        <v>15</v>
      </c>
      <c r="N24">
        <v>0</v>
      </c>
      <c r="O24">
        <v>342</v>
      </c>
      <c r="P24">
        <v>67</v>
      </c>
      <c r="Q24">
        <v>91</v>
      </c>
      <c r="R24">
        <v>42</v>
      </c>
      <c r="S24">
        <v>12</v>
      </c>
      <c r="T24">
        <v>3</v>
      </c>
      <c r="U24">
        <v>0</v>
      </c>
      <c r="V24">
        <v>12</v>
      </c>
      <c r="W24">
        <v>35</v>
      </c>
      <c r="X24">
        <v>43</v>
      </c>
      <c r="Y24">
        <v>18</v>
      </c>
      <c r="Z24">
        <v>57</v>
      </c>
      <c r="AA24">
        <v>351</v>
      </c>
      <c r="AB24">
        <v>0</v>
      </c>
      <c r="AC24">
        <v>52</v>
      </c>
      <c r="AD24">
        <v>0</v>
      </c>
      <c r="AE24">
        <v>0</v>
      </c>
      <c r="AF24">
        <v>0</v>
      </c>
      <c r="AG24">
        <v>0</v>
      </c>
      <c r="AH24">
        <v>40</v>
      </c>
      <c r="AI24">
        <v>64</v>
      </c>
      <c r="AJ24">
        <v>47</v>
      </c>
      <c r="AK24">
        <v>0</v>
      </c>
      <c r="AL24">
        <v>0</v>
      </c>
      <c r="AM24">
        <v>0</v>
      </c>
      <c r="AN24">
        <v>13</v>
      </c>
      <c r="AO24">
        <v>13</v>
      </c>
      <c r="AP24">
        <v>0</v>
      </c>
      <c r="AQ24">
        <v>8</v>
      </c>
      <c r="AR24">
        <v>14</v>
      </c>
      <c r="AT24">
        <v>11530</v>
      </c>
      <c r="AU24" t="str">
        <f>BA24</f>
        <v>Estimate; Total: - Italian:</v>
      </c>
      <c r="AV24" t="s">
        <v>994</v>
      </c>
      <c r="AX24" t="str">
        <f t="shared" si="37"/>
        <v>FALSE</v>
      </c>
      <c r="AY24" t="str">
        <f t="shared" si="38"/>
        <v>FALSE</v>
      </c>
      <c r="AZ24" t="str">
        <f t="shared" si="0"/>
        <v>FALSE</v>
      </c>
      <c r="BA24" t="str">
        <f t="shared" si="1"/>
        <v>Estimate; Total: - Italian:</v>
      </c>
      <c r="BB24" t="str">
        <f t="shared" si="2"/>
        <v>N/A</v>
      </c>
      <c r="BC24" t="str">
        <f t="shared" si="3"/>
        <v>N/A</v>
      </c>
      <c r="BD24" t="str">
        <f t="shared" si="4"/>
        <v>N/A</v>
      </c>
      <c r="BE24" t="str">
        <f t="shared" si="5"/>
        <v>N/A</v>
      </c>
      <c r="BF24" t="str">
        <f t="shared" si="6"/>
        <v>N/A</v>
      </c>
      <c r="BG24" t="str">
        <f t="shared" si="7"/>
        <v>N/A</v>
      </c>
      <c r="BH24" t="str">
        <f t="shared" si="8"/>
        <v>N/A</v>
      </c>
      <c r="BI24" t="str">
        <f t="shared" si="9"/>
        <v>N/A</v>
      </c>
      <c r="BJ24" t="str">
        <f t="shared" si="10"/>
        <v>N/A</v>
      </c>
      <c r="BK24" t="str">
        <f t="shared" si="11"/>
        <v>N/A</v>
      </c>
      <c r="BL24" t="str">
        <f t="shared" si="12"/>
        <v>N/A</v>
      </c>
      <c r="BM24" t="str">
        <f t="shared" si="13"/>
        <v>N/A</v>
      </c>
      <c r="BN24" t="str">
        <f t="shared" si="14"/>
        <v>N/A</v>
      </c>
      <c r="BO24" t="str">
        <f t="shared" si="15"/>
        <v>N/A</v>
      </c>
      <c r="BP24" t="str">
        <f t="shared" si="16"/>
        <v>N/A</v>
      </c>
      <c r="BQ24" t="str">
        <f t="shared" si="17"/>
        <v>N/A</v>
      </c>
      <c r="BR24" t="str">
        <f t="shared" si="18"/>
        <v>N/A</v>
      </c>
      <c r="BS24" t="str">
        <f t="shared" si="19"/>
        <v>N/A</v>
      </c>
      <c r="BT24" t="str">
        <f t="shared" si="20"/>
        <v>N/A</v>
      </c>
      <c r="BU24" t="str">
        <f t="shared" si="21"/>
        <v>N/A</v>
      </c>
      <c r="BV24" t="str">
        <f t="shared" si="22"/>
        <v>N/A</v>
      </c>
      <c r="BW24" t="str">
        <f t="shared" si="23"/>
        <v>N/A</v>
      </c>
      <c r="BX24" t="str">
        <f t="shared" si="24"/>
        <v>N/A</v>
      </c>
      <c r="BY24" t="str">
        <f t="shared" si="25"/>
        <v>N/A</v>
      </c>
      <c r="BZ24" t="str">
        <f t="shared" si="26"/>
        <v>N/A</v>
      </c>
      <c r="CA24" t="str">
        <f t="shared" si="27"/>
        <v>N/A</v>
      </c>
      <c r="CB24" t="str">
        <f t="shared" si="28"/>
        <v>N/A</v>
      </c>
      <c r="CC24" t="str">
        <f t="shared" si="29"/>
        <v>N/A</v>
      </c>
      <c r="CD24" t="str">
        <f t="shared" si="30"/>
        <v>N/A</v>
      </c>
      <c r="CE24" t="str">
        <f t="shared" si="31"/>
        <v>N/A</v>
      </c>
      <c r="CF24" t="str">
        <f t="shared" si="32"/>
        <v>N/A</v>
      </c>
      <c r="CG24" t="str">
        <f t="shared" si="33"/>
        <v>N/A</v>
      </c>
      <c r="CH24" t="str">
        <f t="shared" si="34"/>
        <v>N/A</v>
      </c>
      <c r="CI24" t="str">
        <f t="shared" si="35"/>
        <v>N/A</v>
      </c>
      <c r="CJ24" t="str">
        <f t="shared" si="36"/>
        <v>N/A</v>
      </c>
    </row>
    <row r="25" spans="1:88" x14ac:dyDescent="0.25">
      <c r="A25" t="s">
        <v>52</v>
      </c>
      <c r="B25">
        <v>11542</v>
      </c>
      <c r="C25" t="s">
        <v>53</v>
      </c>
      <c r="D25">
        <v>26006</v>
      </c>
      <c r="E25">
        <v>14223</v>
      </c>
      <c r="F25">
        <v>7628</v>
      </c>
      <c r="G25">
        <v>95</v>
      </c>
      <c r="H25">
        <v>0</v>
      </c>
      <c r="I25">
        <v>1502</v>
      </c>
      <c r="J25">
        <v>17</v>
      </c>
      <c r="K25">
        <v>121</v>
      </c>
      <c r="L25">
        <v>6</v>
      </c>
      <c r="M25">
        <v>23</v>
      </c>
      <c r="N25">
        <v>2</v>
      </c>
      <c r="O25">
        <v>112</v>
      </c>
      <c r="P25">
        <v>198</v>
      </c>
      <c r="Q25">
        <v>519</v>
      </c>
      <c r="R25">
        <v>127</v>
      </c>
      <c r="S25">
        <v>45</v>
      </c>
      <c r="T25">
        <v>0</v>
      </c>
      <c r="U25">
        <v>83</v>
      </c>
      <c r="V25">
        <v>7</v>
      </c>
      <c r="W25">
        <v>28</v>
      </c>
      <c r="X25">
        <v>75</v>
      </c>
      <c r="Y25">
        <v>74</v>
      </c>
      <c r="Z25">
        <v>176</v>
      </c>
      <c r="AA25">
        <v>308</v>
      </c>
      <c r="AB25">
        <v>9</v>
      </c>
      <c r="AC25">
        <v>112</v>
      </c>
      <c r="AD25">
        <v>0</v>
      </c>
      <c r="AE25">
        <v>0</v>
      </c>
      <c r="AF25">
        <v>27</v>
      </c>
      <c r="AG25">
        <v>0</v>
      </c>
      <c r="AH25">
        <v>0</v>
      </c>
      <c r="AI25">
        <v>55</v>
      </c>
      <c r="AJ25">
        <v>219</v>
      </c>
      <c r="AK25">
        <v>14</v>
      </c>
      <c r="AL25">
        <v>0</v>
      </c>
      <c r="AM25">
        <v>0</v>
      </c>
      <c r="AN25">
        <v>45</v>
      </c>
      <c r="AO25">
        <v>54</v>
      </c>
      <c r="AP25">
        <v>58</v>
      </c>
      <c r="AQ25">
        <v>44</v>
      </c>
      <c r="AR25">
        <v>0</v>
      </c>
      <c r="AT25">
        <v>11542</v>
      </c>
      <c r="AU25" t="str">
        <f>AX25</f>
        <v>Estimate; Total: - Spanish or Spanish Creole:</v>
      </c>
      <c r="AV25" t="s">
        <v>988</v>
      </c>
      <c r="AX25" t="str">
        <f t="shared" si="37"/>
        <v>Estimate; Total: - Spanish or Spanish Creole:</v>
      </c>
      <c r="AY25" t="str">
        <f t="shared" si="38"/>
        <v>N/A</v>
      </c>
      <c r="AZ25" t="str">
        <f t="shared" si="0"/>
        <v>N/A</v>
      </c>
      <c r="BA25" t="str">
        <f t="shared" si="1"/>
        <v>N/A</v>
      </c>
      <c r="BB25" t="str">
        <f t="shared" si="2"/>
        <v>N/A</v>
      </c>
      <c r="BC25" t="str">
        <f t="shared" si="3"/>
        <v>N/A</v>
      </c>
      <c r="BD25" t="str">
        <f t="shared" si="4"/>
        <v>N/A</v>
      </c>
      <c r="BE25" t="str">
        <f t="shared" si="5"/>
        <v>N/A</v>
      </c>
      <c r="BF25" t="str">
        <f t="shared" si="6"/>
        <v>N/A</v>
      </c>
      <c r="BG25" t="str">
        <f t="shared" si="7"/>
        <v>N/A</v>
      </c>
      <c r="BH25" t="str">
        <f t="shared" si="8"/>
        <v>N/A</v>
      </c>
      <c r="BI25" t="str">
        <f t="shared" si="9"/>
        <v>N/A</v>
      </c>
      <c r="BJ25" t="str">
        <f t="shared" si="10"/>
        <v>N/A</v>
      </c>
      <c r="BK25" t="str">
        <f t="shared" si="11"/>
        <v>N/A</v>
      </c>
      <c r="BL25" t="str">
        <f t="shared" si="12"/>
        <v>N/A</v>
      </c>
      <c r="BM25" t="str">
        <f t="shared" si="13"/>
        <v>N/A</v>
      </c>
      <c r="BN25" t="str">
        <f t="shared" si="14"/>
        <v>N/A</v>
      </c>
      <c r="BO25" t="str">
        <f t="shared" si="15"/>
        <v>N/A</v>
      </c>
      <c r="BP25" t="str">
        <f t="shared" si="16"/>
        <v>N/A</v>
      </c>
      <c r="BQ25" t="str">
        <f t="shared" si="17"/>
        <v>N/A</v>
      </c>
      <c r="BR25" t="str">
        <f t="shared" si="18"/>
        <v>N/A</v>
      </c>
      <c r="BS25" t="str">
        <f t="shared" si="19"/>
        <v>N/A</v>
      </c>
      <c r="BT25" t="str">
        <f t="shared" si="20"/>
        <v>N/A</v>
      </c>
      <c r="BU25" t="str">
        <f t="shared" si="21"/>
        <v>N/A</v>
      </c>
      <c r="BV25" t="str">
        <f t="shared" si="22"/>
        <v>N/A</v>
      </c>
      <c r="BW25" t="str">
        <f t="shared" si="23"/>
        <v>N/A</v>
      </c>
      <c r="BX25" t="str">
        <f t="shared" si="24"/>
        <v>N/A</v>
      </c>
      <c r="BY25" t="str">
        <f t="shared" si="25"/>
        <v>N/A</v>
      </c>
      <c r="BZ25" t="str">
        <f t="shared" si="26"/>
        <v>N/A</v>
      </c>
      <c r="CA25" t="str">
        <f t="shared" si="27"/>
        <v>N/A</v>
      </c>
      <c r="CB25" t="str">
        <f t="shared" si="28"/>
        <v>N/A</v>
      </c>
      <c r="CC25" t="str">
        <f t="shared" si="29"/>
        <v>N/A</v>
      </c>
      <c r="CD25" t="str">
        <f t="shared" si="30"/>
        <v>N/A</v>
      </c>
      <c r="CE25" t="str">
        <f t="shared" si="31"/>
        <v>N/A</v>
      </c>
      <c r="CF25" t="str">
        <f t="shared" si="32"/>
        <v>N/A</v>
      </c>
      <c r="CG25" t="str">
        <f t="shared" si="33"/>
        <v>N/A</v>
      </c>
      <c r="CH25" t="str">
        <f t="shared" si="34"/>
        <v>N/A</v>
      </c>
      <c r="CI25" t="str">
        <f t="shared" si="35"/>
        <v>N/A</v>
      </c>
      <c r="CJ25" t="str">
        <f t="shared" si="36"/>
        <v>N/A</v>
      </c>
    </row>
    <row r="26" spans="1:88" x14ac:dyDescent="0.25">
      <c r="A26" t="s">
        <v>54</v>
      </c>
      <c r="B26">
        <v>11545</v>
      </c>
      <c r="C26" t="s">
        <v>55</v>
      </c>
      <c r="D26">
        <v>12087</v>
      </c>
      <c r="E26">
        <v>9582</v>
      </c>
      <c r="F26">
        <v>524</v>
      </c>
      <c r="G26">
        <v>26</v>
      </c>
      <c r="H26">
        <v>0</v>
      </c>
      <c r="I26">
        <v>394</v>
      </c>
      <c r="J26">
        <v>3</v>
      </c>
      <c r="K26">
        <v>77</v>
      </c>
      <c r="L26">
        <v>4</v>
      </c>
      <c r="M26">
        <v>0</v>
      </c>
      <c r="N26">
        <v>6</v>
      </c>
      <c r="O26">
        <v>161</v>
      </c>
      <c r="P26">
        <v>35</v>
      </c>
      <c r="Q26">
        <v>83</v>
      </c>
      <c r="R26">
        <v>0</v>
      </c>
      <c r="S26">
        <v>0</v>
      </c>
      <c r="T26">
        <v>10</v>
      </c>
      <c r="U26">
        <v>141</v>
      </c>
      <c r="V26">
        <v>0</v>
      </c>
      <c r="W26">
        <v>132</v>
      </c>
      <c r="X26">
        <v>56</v>
      </c>
      <c r="Y26">
        <v>215</v>
      </c>
      <c r="Z26">
        <v>24</v>
      </c>
      <c r="AA26">
        <v>306</v>
      </c>
      <c r="AB26">
        <v>13</v>
      </c>
      <c r="AC26">
        <v>59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47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139</v>
      </c>
      <c r="AP26">
        <v>20</v>
      </c>
      <c r="AQ26">
        <v>0</v>
      </c>
      <c r="AR26">
        <v>3</v>
      </c>
      <c r="AT26">
        <v>11545</v>
      </c>
      <c r="AU26" t="str">
        <f t="shared" ref="AU26:AU34" si="43">AX26</f>
        <v>Estimate; Total: - Spanish or Spanish Creole:</v>
      </c>
      <c r="AV26" t="s">
        <v>988</v>
      </c>
      <c r="AX26" t="str">
        <f t="shared" si="37"/>
        <v>Estimate; Total: - Spanish or Spanish Creole:</v>
      </c>
      <c r="AY26" t="str">
        <f t="shared" si="38"/>
        <v>N/A</v>
      </c>
      <c r="AZ26" t="str">
        <f t="shared" si="0"/>
        <v>N/A</v>
      </c>
      <c r="BA26" t="str">
        <f t="shared" si="1"/>
        <v>N/A</v>
      </c>
      <c r="BB26" t="str">
        <f t="shared" si="2"/>
        <v>N/A</v>
      </c>
      <c r="BC26" t="str">
        <f t="shared" si="3"/>
        <v>N/A</v>
      </c>
      <c r="BD26" t="str">
        <f t="shared" si="4"/>
        <v>N/A</v>
      </c>
      <c r="BE26" t="str">
        <f t="shared" si="5"/>
        <v>N/A</v>
      </c>
      <c r="BF26" t="str">
        <f t="shared" si="6"/>
        <v>N/A</v>
      </c>
      <c r="BG26" t="str">
        <f t="shared" si="7"/>
        <v>N/A</v>
      </c>
      <c r="BH26" t="str">
        <f t="shared" si="8"/>
        <v>N/A</v>
      </c>
      <c r="BI26" t="str">
        <f t="shared" si="9"/>
        <v>N/A</v>
      </c>
      <c r="BJ26" t="str">
        <f t="shared" si="10"/>
        <v>N/A</v>
      </c>
      <c r="BK26" t="str">
        <f t="shared" si="11"/>
        <v>N/A</v>
      </c>
      <c r="BL26" t="str">
        <f t="shared" si="12"/>
        <v>N/A</v>
      </c>
      <c r="BM26" t="str">
        <f t="shared" si="13"/>
        <v>N/A</v>
      </c>
      <c r="BN26" t="str">
        <f t="shared" si="14"/>
        <v>N/A</v>
      </c>
      <c r="BO26" t="str">
        <f t="shared" si="15"/>
        <v>N/A</v>
      </c>
      <c r="BP26" t="str">
        <f t="shared" si="16"/>
        <v>N/A</v>
      </c>
      <c r="BQ26" t="str">
        <f t="shared" si="17"/>
        <v>N/A</v>
      </c>
      <c r="BR26" t="str">
        <f t="shared" si="18"/>
        <v>N/A</v>
      </c>
      <c r="BS26" t="str">
        <f t="shared" si="19"/>
        <v>N/A</v>
      </c>
      <c r="BT26" t="str">
        <f t="shared" si="20"/>
        <v>N/A</v>
      </c>
      <c r="BU26" t="str">
        <f t="shared" si="21"/>
        <v>N/A</v>
      </c>
      <c r="BV26" t="str">
        <f t="shared" si="22"/>
        <v>N/A</v>
      </c>
      <c r="BW26" t="str">
        <f t="shared" si="23"/>
        <v>N/A</v>
      </c>
      <c r="BX26" t="str">
        <f t="shared" si="24"/>
        <v>N/A</v>
      </c>
      <c r="BY26" t="str">
        <f t="shared" si="25"/>
        <v>N/A</v>
      </c>
      <c r="BZ26" t="str">
        <f t="shared" si="26"/>
        <v>N/A</v>
      </c>
      <c r="CA26" t="str">
        <f t="shared" si="27"/>
        <v>N/A</v>
      </c>
      <c r="CB26" t="str">
        <f t="shared" si="28"/>
        <v>N/A</v>
      </c>
      <c r="CC26" t="str">
        <f t="shared" si="29"/>
        <v>N/A</v>
      </c>
      <c r="CD26" t="str">
        <f t="shared" si="30"/>
        <v>N/A</v>
      </c>
      <c r="CE26" t="str">
        <f t="shared" si="31"/>
        <v>N/A</v>
      </c>
      <c r="CF26" t="str">
        <f t="shared" si="32"/>
        <v>N/A</v>
      </c>
      <c r="CG26" t="str">
        <f t="shared" si="33"/>
        <v>N/A</v>
      </c>
      <c r="CH26" t="str">
        <f t="shared" si="34"/>
        <v>N/A</v>
      </c>
      <c r="CI26" t="str">
        <f t="shared" si="35"/>
        <v>N/A</v>
      </c>
      <c r="CJ26" t="str">
        <f t="shared" si="36"/>
        <v>N/A</v>
      </c>
    </row>
    <row r="27" spans="1:88" x14ac:dyDescent="0.25">
      <c r="A27" t="s">
        <v>56</v>
      </c>
      <c r="B27">
        <v>11547</v>
      </c>
      <c r="C27" t="s">
        <v>57</v>
      </c>
      <c r="D27">
        <v>797</v>
      </c>
      <c r="E27">
        <v>640</v>
      </c>
      <c r="F27">
        <v>57</v>
      </c>
      <c r="G27">
        <v>22</v>
      </c>
      <c r="H27">
        <v>0</v>
      </c>
      <c r="I27">
        <v>9</v>
      </c>
      <c r="J27">
        <v>0</v>
      </c>
      <c r="K27">
        <v>9</v>
      </c>
      <c r="L27">
        <v>0</v>
      </c>
      <c r="M27">
        <v>0</v>
      </c>
      <c r="N27">
        <v>0</v>
      </c>
      <c r="O27">
        <v>0</v>
      </c>
      <c r="P27">
        <v>6</v>
      </c>
      <c r="Q27">
        <v>0</v>
      </c>
      <c r="R27">
        <v>0</v>
      </c>
      <c r="S27">
        <v>0</v>
      </c>
      <c r="T27">
        <v>0</v>
      </c>
      <c r="U27">
        <v>0</v>
      </c>
      <c r="V27">
        <v>18</v>
      </c>
      <c r="W27">
        <v>36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T27">
        <v>11547</v>
      </c>
      <c r="AU27" t="str">
        <f t="shared" si="43"/>
        <v>Estimate; Total: - Spanish or Spanish Creole:</v>
      </c>
      <c r="AV27" t="s">
        <v>988</v>
      </c>
      <c r="AX27" t="str">
        <f t="shared" si="37"/>
        <v>Estimate; Total: - Spanish or Spanish Creole:</v>
      </c>
      <c r="AY27" t="str">
        <f t="shared" si="38"/>
        <v>N/A</v>
      </c>
      <c r="AZ27" t="str">
        <f t="shared" si="0"/>
        <v>N/A</v>
      </c>
      <c r="BA27" t="str">
        <f t="shared" si="1"/>
        <v>N/A</v>
      </c>
      <c r="BB27" t="str">
        <f t="shared" si="2"/>
        <v>N/A</v>
      </c>
      <c r="BC27" t="str">
        <f t="shared" si="3"/>
        <v>N/A</v>
      </c>
      <c r="BD27" t="str">
        <f t="shared" si="4"/>
        <v>N/A</v>
      </c>
      <c r="BE27" t="str">
        <f t="shared" si="5"/>
        <v>N/A</v>
      </c>
      <c r="BF27" t="str">
        <f t="shared" si="6"/>
        <v>N/A</v>
      </c>
      <c r="BG27" t="str">
        <f t="shared" si="7"/>
        <v>N/A</v>
      </c>
      <c r="BH27" t="str">
        <f t="shared" si="8"/>
        <v>N/A</v>
      </c>
      <c r="BI27" t="str">
        <f t="shared" si="9"/>
        <v>N/A</v>
      </c>
      <c r="BJ27" t="str">
        <f t="shared" si="10"/>
        <v>N/A</v>
      </c>
      <c r="BK27" t="str">
        <f t="shared" si="11"/>
        <v>N/A</v>
      </c>
      <c r="BL27" t="str">
        <f t="shared" si="12"/>
        <v>N/A</v>
      </c>
      <c r="BM27" t="str">
        <f t="shared" si="13"/>
        <v>N/A</v>
      </c>
      <c r="BN27" t="str">
        <f t="shared" si="14"/>
        <v>N/A</v>
      </c>
      <c r="BO27" t="str">
        <f t="shared" si="15"/>
        <v>N/A</v>
      </c>
      <c r="BP27" t="str">
        <f t="shared" si="16"/>
        <v>N/A</v>
      </c>
      <c r="BQ27" t="str">
        <f t="shared" si="17"/>
        <v>N/A</v>
      </c>
      <c r="BR27" t="str">
        <f t="shared" si="18"/>
        <v>N/A</v>
      </c>
      <c r="BS27" t="str">
        <f t="shared" si="19"/>
        <v>N/A</v>
      </c>
      <c r="BT27" t="str">
        <f t="shared" si="20"/>
        <v>N/A</v>
      </c>
      <c r="BU27" t="str">
        <f t="shared" si="21"/>
        <v>N/A</v>
      </c>
      <c r="BV27" t="str">
        <f t="shared" si="22"/>
        <v>N/A</v>
      </c>
      <c r="BW27" t="str">
        <f t="shared" si="23"/>
        <v>N/A</v>
      </c>
      <c r="BX27" t="str">
        <f t="shared" si="24"/>
        <v>N/A</v>
      </c>
      <c r="BY27" t="str">
        <f t="shared" si="25"/>
        <v>N/A</v>
      </c>
      <c r="BZ27" t="str">
        <f t="shared" si="26"/>
        <v>N/A</v>
      </c>
      <c r="CA27" t="str">
        <f t="shared" si="27"/>
        <v>N/A</v>
      </c>
      <c r="CB27" t="str">
        <f t="shared" si="28"/>
        <v>N/A</v>
      </c>
      <c r="CC27" t="str">
        <f t="shared" si="29"/>
        <v>N/A</v>
      </c>
      <c r="CD27" t="str">
        <f t="shared" si="30"/>
        <v>N/A</v>
      </c>
      <c r="CE27" t="str">
        <f t="shared" si="31"/>
        <v>N/A</v>
      </c>
      <c r="CF27" t="str">
        <f t="shared" si="32"/>
        <v>N/A</v>
      </c>
      <c r="CG27" t="str">
        <f t="shared" si="33"/>
        <v>N/A</v>
      </c>
      <c r="CH27" t="str">
        <f t="shared" si="34"/>
        <v>N/A</v>
      </c>
      <c r="CI27" t="str">
        <f t="shared" si="35"/>
        <v>N/A</v>
      </c>
      <c r="CJ27" t="str">
        <f t="shared" si="36"/>
        <v>N/A</v>
      </c>
    </row>
    <row r="28" spans="1:88" x14ac:dyDescent="0.25">
      <c r="A28" t="s">
        <v>58</v>
      </c>
      <c r="B28">
        <v>11548</v>
      </c>
      <c r="C28" t="s">
        <v>59</v>
      </c>
      <c r="D28">
        <v>2296</v>
      </c>
      <c r="E28">
        <v>1679</v>
      </c>
      <c r="F28">
        <v>141</v>
      </c>
      <c r="G28">
        <v>27</v>
      </c>
      <c r="H28">
        <v>17</v>
      </c>
      <c r="I28">
        <v>30</v>
      </c>
      <c r="J28">
        <v>8</v>
      </c>
      <c r="K28">
        <v>3</v>
      </c>
      <c r="L28">
        <v>0</v>
      </c>
      <c r="M28">
        <v>0</v>
      </c>
      <c r="N28">
        <v>15</v>
      </c>
      <c r="O28">
        <v>52</v>
      </c>
      <c r="P28">
        <v>0</v>
      </c>
      <c r="Q28">
        <v>59</v>
      </c>
      <c r="R28">
        <v>0</v>
      </c>
      <c r="S28">
        <v>0</v>
      </c>
      <c r="T28">
        <v>0</v>
      </c>
      <c r="U28">
        <v>7</v>
      </c>
      <c r="V28">
        <v>42</v>
      </c>
      <c r="W28">
        <v>15</v>
      </c>
      <c r="X28">
        <v>8</v>
      </c>
      <c r="Y28">
        <v>6</v>
      </c>
      <c r="Z28">
        <v>0</v>
      </c>
      <c r="AA28">
        <v>43</v>
      </c>
      <c r="AB28">
        <v>17</v>
      </c>
      <c r="AC28">
        <v>39</v>
      </c>
      <c r="AD28">
        <v>0</v>
      </c>
      <c r="AE28">
        <v>0</v>
      </c>
      <c r="AF28">
        <v>17</v>
      </c>
      <c r="AG28">
        <v>0</v>
      </c>
      <c r="AH28">
        <v>0</v>
      </c>
      <c r="AI28">
        <v>8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8</v>
      </c>
      <c r="AP28">
        <v>32</v>
      </c>
      <c r="AQ28">
        <v>23</v>
      </c>
      <c r="AR28">
        <v>0</v>
      </c>
      <c r="AT28">
        <v>11548</v>
      </c>
      <c r="AU28" t="str">
        <f t="shared" si="43"/>
        <v>Estimate; Total: - Spanish or Spanish Creole:</v>
      </c>
      <c r="AV28" t="s">
        <v>988</v>
      </c>
      <c r="AX28" t="str">
        <f t="shared" si="37"/>
        <v>Estimate; Total: - Spanish or Spanish Creole:</v>
      </c>
      <c r="AY28" t="str">
        <f t="shared" si="38"/>
        <v>N/A</v>
      </c>
      <c r="AZ28" t="str">
        <f t="shared" si="0"/>
        <v>N/A</v>
      </c>
      <c r="BA28" t="str">
        <f t="shared" si="1"/>
        <v>N/A</v>
      </c>
      <c r="BB28" t="str">
        <f t="shared" si="2"/>
        <v>N/A</v>
      </c>
      <c r="BC28" t="str">
        <f t="shared" si="3"/>
        <v>N/A</v>
      </c>
      <c r="BD28" t="str">
        <f t="shared" si="4"/>
        <v>N/A</v>
      </c>
      <c r="BE28" t="str">
        <f t="shared" si="5"/>
        <v>N/A</v>
      </c>
      <c r="BF28" t="str">
        <f t="shared" si="6"/>
        <v>N/A</v>
      </c>
      <c r="BG28" t="str">
        <f t="shared" si="7"/>
        <v>N/A</v>
      </c>
      <c r="BH28" t="str">
        <f t="shared" si="8"/>
        <v>N/A</v>
      </c>
      <c r="BI28" t="str">
        <f t="shared" si="9"/>
        <v>N/A</v>
      </c>
      <c r="BJ28" t="str">
        <f t="shared" si="10"/>
        <v>N/A</v>
      </c>
      <c r="BK28" t="str">
        <f t="shared" si="11"/>
        <v>N/A</v>
      </c>
      <c r="BL28" t="str">
        <f t="shared" si="12"/>
        <v>N/A</v>
      </c>
      <c r="BM28" t="str">
        <f t="shared" si="13"/>
        <v>N/A</v>
      </c>
      <c r="BN28" t="str">
        <f t="shared" si="14"/>
        <v>N/A</v>
      </c>
      <c r="BO28" t="str">
        <f t="shared" si="15"/>
        <v>N/A</v>
      </c>
      <c r="BP28" t="str">
        <f t="shared" si="16"/>
        <v>N/A</v>
      </c>
      <c r="BQ28" t="str">
        <f t="shared" si="17"/>
        <v>N/A</v>
      </c>
      <c r="BR28" t="str">
        <f t="shared" si="18"/>
        <v>N/A</v>
      </c>
      <c r="BS28" t="str">
        <f t="shared" si="19"/>
        <v>N/A</v>
      </c>
      <c r="BT28" t="str">
        <f t="shared" si="20"/>
        <v>N/A</v>
      </c>
      <c r="BU28" t="str">
        <f t="shared" si="21"/>
        <v>N/A</v>
      </c>
      <c r="BV28" t="str">
        <f t="shared" si="22"/>
        <v>N/A</v>
      </c>
      <c r="BW28" t="str">
        <f t="shared" si="23"/>
        <v>N/A</v>
      </c>
      <c r="BX28" t="str">
        <f t="shared" si="24"/>
        <v>N/A</v>
      </c>
      <c r="BY28" t="str">
        <f t="shared" si="25"/>
        <v>N/A</v>
      </c>
      <c r="BZ28" t="str">
        <f t="shared" si="26"/>
        <v>N/A</v>
      </c>
      <c r="CA28" t="str">
        <f t="shared" si="27"/>
        <v>N/A</v>
      </c>
      <c r="CB28" t="str">
        <f t="shared" si="28"/>
        <v>N/A</v>
      </c>
      <c r="CC28" t="str">
        <f t="shared" si="29"/>
        <v>N/A</v>
      </c>
      <c r="CD28" t="str">
        <f t="shared" si="30"/>
        <v>N/A</v>
      </c>
      <c r="CE28" t="str">
        <f t="shared" si="31"/>
        <v>N/A</v>
      </c>
      <c r="CF28" t="str">
        <f t="shared" si="32"/>
        <v>N/A</v>
      </c>
      <c r="CG28" t="str">
        <f t="shared" si="33"/>
        <v>N/A</v>
      </c>
      <c r="CH28" t="str">
        <f t="shared" si="34"/>
        <v>N/A</v>
      </c>
      <c r="CI28" t="str">
        <f t="shared" si="35"/>
        <v>N/A</v>
      </c>
      <c r="CJ28" t="str">
        <f t="shared" si="36"/>
        <v>N/A</v>
      </c>
    </row>
    <row r="29" spans="1:88" x14ac:dyDescent="0.25">
      <c r="A29" t="s">
        <v>60</v>
      </c>
      <c r="B29">
        <v>11549</v>
      </c>
      <c r="C29" t="s">
        <v>61</v>
      </c>
      <c r="D29">
        <v>2337</v>
      </c>
      <c r="E29">
        <v>1785</v>
      </c>
      <c r="F29">
        <v>220</v>
      </c>
      <c r="G29">
        <v>40</v>
      </c>
      <c r="H29">
        <v>4</v>
      </c>
      <c r="I29">
        <v>35</v>
      </c>
      <c r="J29">
        <v>19</v>
      </c>
      <c r="K29">
        <v>8</v>
      </c>
      <c r="L29">
        <v>0</v>
      </c>
      <c r="M29">
        <v>8</v>
      </c>
      <c r="N29">
        <v>0</v>
      </c>
      <c r="O29">
        <v>4</v>
      </c>
      <c r="P29">
        <v>7</v>
      </c>
      <c r="Q29">
        <v>0</v>
      </c>
      <c r="R29">
        <v>0</v>
      </c>
      <c r="S29">
        <v>5</v>
      </c>
      <c r="T29">
        <v>0</v>
      </c>
      <c r="U29">
        <v>0</v>
      </c>
      <c r="V29">
        <v>24</v>
      </c>
      <c r="W29">
        <v>21</v>
      </c>
      <c r="X29">
        <v>5</v>
      </c>
      <c r="Y29">
        <v>1</v>
      </c>
      <c r="Z29">
        <v>21</v>
      </c>
      <c r="AA29">
        <v>47</v>
      </c>
      <c r="AB29">
        <v>4</v>
      </c>
      <c r="AC29">
        <v>17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8</v>
      </c>
      <c r="AJ29">
        <v>21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13</v>
      </c>
      <c r="AQ29">
        <v>20</v>
      </c>
      <c r="AR29">
        <v>0</v>
      </c>
      <c r="AT29">
        <v>11549</v>
      </c>
      <c r="AU29" t="str">
        <f t="shared" si="43"/>
        <v>Estimate; Total: - Spanish or Spanish Creole:</v>
      </c>
      <c r="AV29" t="s">
        <v>988</v>
      </c>
      <c r="AX29" t="str">
        <f t="shared" si="37"/>
        <v>Estimate; Total: - Spanish or Spanish Creole:</v>
      </c>
      <c r="AY29" t="str">
        <f t="shared" si="38"/>
        <v>N/A</v>
      </c>
      <c r="AZ29" t="str">
        <f t="shared" si="0"/>
        <v>N/A</v>
      </c>
      <c r="BA29" t="str">
        <f t="shared" si="1"/>
        <v>N/A</v>
      </c>
      <c r="BB29" t="str">
        <f t="shared" si="2"/>
        <v>N/A</v>
      </c>
      <c r="BC29" t="str">
        <f t="shared" si="3"/>
        <v>N/A</v>
      </c>
      <c r="BD29" t="str">
        <f t="shared" si="4"/>
        <v>N/A</v>
      </c>
      <c r="BE29" t="str">
        <f t="shared" si="5"/>
        <v>N/A</v>
      </c>
      <c r="BF29" t="str">
        <f t="shared" si="6"/>
        <v>N/A</v>
      </c>
      <c r="BG29" t="str">
        <f t="shared" si="7"/>
        <v>N/A</v>
      </c>
      <c r="BH29" t="str">
        <f t="shared" si="8"/>
        <v>N/A</v>
      </c>
      <c r="BI29" t="str">
        <f t="shared" si="9"/>
        <v>N/A</v>
      </c>
      <c r="BJ29" t="str">
        <f t="shared" si="10"/>
        <v>N/A</v>
      </c>
      <c r="BK29" t="str">
        <f t="shared" si="11"/>
        <v>N/A</v>
      </c>
      <c r="BL29" t="str">
        <f t="shared" si="12"/>
        <v>N/A</v>
      </c>
      <c r="BM29" t="str">
        <f t="shared" si="13"/>
        <v>N/A</v>
      </c>
      <c r="BN29" t="str">
        <f t="shared" si="14"/>
        <v>N/A</v>
      </c>
      <c r="BO29" t="str">
        <f t="shared" si="15"/>
        <v>N/A</v>
      </c>
      <c r="BP29" t="str">
        <f t="shared" si="16"/>
        <v>N/A</v>
      </c>
      <c r="BQ29" t="str">
        <f t="shared" si="17"/>
        <v>N/A</v>
      </c>
      <c r="BR29" t="str">
        <f t="shared" si="18"/>
        <v>N/A</v>
      </c>
      <c r="BS29" t="str">
        <f t="shared" si="19"/>
        <v>N/A</v>
      </c>
      <c r="BT29" t="str">
        <f t="shared" si="20"/>
        <v>N/A</v>
      </c>
      <c r="BU29" t="str">
        <f t="shared" si="21"/>
        <v>N/A</v>
      </c>
      <c r="BV29" t="str">
        <f t="shared" si="22"/>
        <v>N/A</v>
      </c>
      <c r="BW29" t="str">
        <f t="shared" si="23"/>
        <v>N/A</v>
      </c>
      <c r="BX29" t="str">
        <f t="shared" si="24"/>
        <v>N/A</v>
      </c>
      <c r="BY29" t="str">
        <f t="shared" si="25"/>
        <v>N/A</v>
      </c>
      <c r="BZ29" t="str">
        <f t="shared" si="26"/>
        <v>N/A</v>
      </c>
      <c r="CA29" t="str">
        <f t="shared" si="27"/>
        <v>N/A</v>
      </c>
      <c r="CB29" t="str">
        <f t="shared" si="28"/>
        <v>N/A</v>
      </c>
      <c r="CC29" t="str">
        <f t="shared" si="29"/>
        <v>N/A</v>
      </c>
      <c r="CD29" t="str">
        <f t="shared" si="30"/>
        <v>N/A</v>
      </c>
      <c r="CE29" t="str">
        <f t="shared" si="31"/>
        <v>N/A</v>
      </c>
      <c r="CF29" t="str">
        <f t="shared" si="32"/>
        <v>N/A</v>
      </c>
      <c r="CG29" t="str">
        <f t="shared" si="33"/>
        <v>N/A</v>
      </c>
      <c r="CH29" t="str">
        <f t="shared" si="34"/>
        <v>N/A</v>
      </c>
      <c r="CI29" t="str">
        <f t="shared" si="35"/>
        <v>N/A</v>
      </c>
      <c r="CJ29" t="str">
        <f t="shared" si="36"/>
        <v>N/A</v>
      </c>
    </row>
    <row r="30" spans="1:88" x14ac:dyDescent="0.25">
      <c r="A30" t="s">
        <v>62</v>
      </c>
      <c r="B30">
        <v>11550</v>
      </c>
      <c r="C30" t="s">
        <v>63</v>
      </c>
      <c r="D30">
        <v>52430</v>
      </c>
      <c r="E30">
        <v>28884</v>
      </c>
      <c r="F30">
        <v>19836</v>
      </c>
      <c r="G30">
        <v>698</v>
      </c>
      <c r="H30">
        <v>1100</v>
      </c>
      <c r="I30">
        <v>91</v>
      </c>
      <c r="J30">
        <v>45</v>
      </c>
      <c r="K30">
        <v>89</v>
      </c>
      <c r="L30">
        <v>16</v>
      </c>
      <c r="M30">
        <v>0</v>
      </c>
      <c r="N30">
        <v>10</v>
      </c>
      <c r="O30">
        <v>12</v>
      </c>
      <c r="P30">
        <v>14</v>
      </c>
      <c r="Q30">
        <v>127</v>
      </c>
      <c r="R30">
        <v>0</v>
      </c>
      <c r="S30">
        <v>37</v>
      </c>
      <c r="T30">
        <v>0</v>
      </c>
      <c r="U30">
        <v>19</v>
      </c>
      <c r="V30">
        <v>8</v>
      </c>
      <c r="W30">
        <v>103</v>
      </c>
      <c r="X30">
        <v>154</v>
      </c>
      <c r="Y30">
        <v>30</v>
      </c>
      <c r="Z30">
        <v>246</v>
      </c>
      <c r="AA30">
        <v>125</v>
      </c>
      <c r="AB30">
        <v>0</v>
      </c>
      <c r="AC30">
        <v>91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153</v>
      </c>
      <c r="AJ30">
        <v>210</v>
      </c>
      <c r="AK30">
        <v>0</v>
      </c>
      <c r="AL30">
        <v>1</v>
      </c>
      <c r="AM30">
        <v>0</v>
      </c>
      <c r="AN30">
        <v>11</v>
      </c>
      <c r="AO30">
        <v>15</v>
      </c>
      <c r="AP30">
        <v>0</v>
      </c>
      <c r="AQ30">
        <v>305</v>
      </c>
      <c r="AR30">
        <v>0</v>
      </c>
      <c r="AT30">
        <v>11550</v>
      </c>
      <c r="AU30" t="str">
        <f t="shared" si="43"/>
        <v>Estimate; Total: - Spanish or Spanish Creole:</v>
      </c>
      <c r="AV30" t="s">
        <v>988</v>
      </c>
      <c r="AX30" t="str">
        <f t="shared" si="37"/>
        <v>Estimate; Total: - Spanish or Spanish Creole:</v>
      </c>
      <c r="AY30" t="str">
        <f t="shared" si="38"/>
        <v>N/A</v>
      </c>
      <c r="AZ30" t="str">
        <f t="shared" si="0"/>
        <v>N/A</v>
      </c>
      <c r="BA30" t="str">
        <f t="shared" si="1"/>
        <v>N/A</v>
      </c>
      <c r="BB30" t="str">
        <f t="shared" si="2"/>
        <v>N/A</v>
      </c>
      <c r="BC30" t="str">
        <f t="shared" si="3"/>
        <v>N/A</v>
      </c>
      <c r="BD30" t="str">
        <f t="shared" si="4"/>
        <v>N/A</v>
      </c>
      <c r="BE30" t="str">
        <f t="shared" si="5"/>
        <v>N/A</v>
      </c>
      <c r="BF30" t="str">
        <f t="shared" si="6"/>
        <v>N/A</v>
      </c>
      <c r="BG30" t="str">
        <f t="shared" si="7"/>
        <v>N/A</v>
      </c>
      <c r="BH30" t="str">
        <f t="shared" si="8"/>
        <v>N/A</v>
      </c>
      <c r="BI30" t="str">
        <f t="shared" si="9"/>
        <v>N/A</v>
      </c>
      <c r="BJ30" t="str">
        <f t="shared" si="10"/>
        <v>N/A</v>
      </c>
      <c r="BK30" t="str">
        <f t="shared" si="11"/>
        <v>N/A</v>
      </c>
      <c r="BL30" t="str">
        <f t="shared" si="12"/>
        <v>N/A</v>
      </c>
      <c r="BM30" t="str">
        <f t="shared" si="13"/>
        <v>N/A</v>
      </c>
      <c r="BN30" t="str">
        <f t="shared" si="14"/>
        <v>N/A</v>
      </c>
      <c r="BO30" t="str">
        <f t="shared" si="15"/>
        <v>N/A</v>
      </c>
      <c r="BP30" t="str">
        <f t="shared" si="16"/>
        <v>N/A</v>
      </c>
      <c r="BQ30" t="str">
        <f t="shared" si="17"/>
        <v>N/A</v>
      </c>
      <c r="BR30" t="str">
        <f t="shared" si="18"/>
        <v>N/A</v>
      </c>
      <c r="BS30" t="str">
        <f t="shared" si="19"/>
        <v>N/A</v>
      </c>
      <c r="BT30" t="str">
        <f t="shared" si="20"/>
        <v>N/A</v>
      </c>
      <c r="BU30" t="str">
        <f t="shared" si="21"/>
        <v>N/A</v>
      </c>
      <c r="BV30" t="str">
        <f t="shared" si="22"/>
        <v>N/A</v>
      </c>
      <c r="BW30" t="str">
        <f t="shared" si="23"/>
        <v>N/A</v>
      </c>
      <c r="BX30" t="str">
        <f t="shared" si="24"/>
        <v>N/A</v>
      </c>
      <c r="BY30" t="str">
        <f t="shared" si="25"/>
        <v>N/A</v>
      </c>
      <c r="BZ30" t="str">
        <f t="shared" si="26"/>
        <v>N/A</v>
      </c>
      <c r="CA30" t="str">
        <f t="shared" si="27"/>
        <v>N/A</v>
      </c>
      <c r="CB30" t="str">
        <f t="shared" si="28"/>
        <v>N/A</v>
      </c>
      <c r="CC30" t="str">
        <f t="shared" si="29"/>
        <v>N/A</v>
      </c>
      <c r="CD30" t="str">
        <f t="shared" si="30"/>
        <v>N/A</v>
      </c>
      <c r="CE30" t="str">
        <f t="shared" si="31"/>
        <v>N/A</v>
      </c>
      <c r="CF30" t="str">
        <f t="shared" si="32"/>
        <v>N/A</v>
      </c>
      <c r="CG30" t="str">
        <f t="shared" si="33"/>
        <v>N/A</v>
      </c>
      <c r="CH30" t="str">
        <f t="shared" si="34"/>
        <v>N/A</v>
      </c>
      <c r="CI30" t="str">
        <f t="shared" si="35"/>
        <v>N/A</v>
      </c>
      <c r="CJ30" t="str">
        <f t="shared" si="36"/>
        <v>N/A</v>
      </c>
    </row>
    <row r="31" spans="1:88" x14ac:dyDescent="0.25">
      <c r="A31" t="s">
        <v>64</v>
      </c>
      <c r="B31">
        <v>11552</v>
      </c>
      <c r="C31" t="s">
        <v>65</v>
      </c>
      <c r="D31">
        <v>21722</v>
      </c>
      <c r="E31">
        <v>15465</v>
      </c>
      <c r="F31">
        <v>2614</v>
      </c>
      <c r="G31">
        <v>172</v>
      </c>
      <c r="H31">
        <v>274</v>
      </c>
      <c r="I31">
        <v>395</v>
      </c>
      <c r="J31">
        <v>26</v>
      </c>
      <c r="K31">
        <v>131</v>
      </c>
      <c r="L31">
        <v>0</v>
      </c>
      <c r="M31">
        <v>0</v>
      </c>
      <c r="N31">
        <v>5</v>
      </c>
      <c r="O31">
        <v>278</v>
      </c>
      <c r="P31">
        <v>42</v>
      </c>
      <c r="Q31">
        <v>53</v>
      </c>
      <c r="R31">
        <v>34</v>
      </c>
      <c r="S31">
        <v>10</v>
      </c>
      <c r="T31">
        <v>0</v>
      </c>
      <c r="U31">
        <v>5</v>
      </c>
      <c r="V31">
        <v>3</v>
      </c>
      <c r="W31">
        <v>228</v>
      </c>
      <c r="X31">
        <v>618</v>
      </c>
      <c r="Y31">
        <v>66</v>
      </c>
      <c r="Z31">
        <v>57</v>
      </c>
      <c r="AA31">
        <v>356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5</v>
      </c>
      <c r="AI31">
        <v>91</v>
      </c>
      <c r="AJ31">
        <v>223</v>
      </c>
      <c r="AK31">
        <v>0</v>
      </c>
      <c r="AL31">
        <v>0</v>
      </c>
      <c r="AM31">
        <v>0</v>
      </c>
      <c r="AN31">
        <v>12</v>
      </c>
      <c r="AO31">
        <v>60</v>
      </c>
      <c r="AP31">
        <v>397</v>
      </c>
      <c r="AQ31">
        <v>102</v>
      </c>
      <c r="AR31">
        <v>0</v>
      </c>
      <c r="AT31">
        <v>11552</v>
      </c>
      <c r="AU31" t="str">
        <f t="shared" si="43"/>
        <v>Estimate; Total: - Spanish or Spanish Creole:</v>
      </c>
      <c r="AV31" t="s">
        <v>988</v>
      </c>
      <c r="AX31" t="str">
        <f t="shared" si="37"/>
        <v>Estimate; Total: - Spanish or Spanish Creole:</v>
      </c>
      <c r="AY31" t="str">
        <f t="shared" si="38"/>
        <v>N/A</v>
      </c>
      <c r="AZ31" t="str">
        <f t="shared" si="0"/>
        <v>N/A</v>
      </c>
      <c r="BA31" t="str">
        <f t="shared" si="1"/>
        <v>N/A</v>
      </c>
      <c r="BB31" t="str">
        <f t="shared" si="2"/>
        <v>N/A</v>
      </c>
      <c r="BC31" t="str">
        <f t="shared" si="3"/>
        <v>N/A</v>
      </c>
      <c r="BD31" t="str">
        <f t="shared" si="4"/>
        <v>N/A</v>
      </c>
      <c r="BE31" t="str">
        <f t="shared" si="5"/>
        <v>N/A</v>
      </c>
      <c r="BF31" t="str">
        <f t="shared" si="6"/>
        <v>N/A</v>
      </c>
      <c r="BG31" t="str">
        <f t="shared" si="7"/>
        <v>N/A</v>
      </c>
      <c r="BH31" t="str">
        <f t="shared" si="8"/>
        <v>N/A</v>
      </c>
      <c r="BI31" t="str">
        <f t="shared" si="9"/>
        <v>N/A</v>
      </c>
      <c r="BJ31" t="str">
        <f t="shared" si="10"/>
        <v>N/A</v>
      </c>
      <c r="BK31" t="str">
        <f t="shared" si="11"/>
        <v>N/A</v>
      </c>
      <c r="BL31" t="str">
        <f t="shared" si="12"/>
        <v>N/A</v>
      </c>
      <c r="BM31" t="str">
        <f t="shared" si="13"/>
        <v>N/A</v>
      </c>
      <c r="BN31" t="str">
        <f t="shared" si="14"/>
        <v>N/A</v>
      </c>
      <c r="BO31" t="str">
        <f t="shared" si="15"/>
        <v>N/A</v>
      </c>
      <c r="BP31" t="str">
        <f t="shared" si="16"/>
        <v>N/A</v>
      </c>
      <c r="BQ31" t="str">
        <f t="shared" si="17"/>
        <v>N/A</v>
      </c>
      <c r="BR31" t="str">
        <f t="shared" si="18"/>
        <v>N/A</v>
      </c>
      <c r="BS31" t="str">
        <f t="shared" si="19"/>
        <v>N/A</v>
      </c>
      <c r="BT31" t="str">
        <f t="shared" si="20"/>
        <v>N/A</v>
      </c>
      <c r="BU31" t="str">
        <f t="shared" si="21"/>
        <v>N/A</v>
      </c>
      <c r="BV31" t="str">
        <f t="shared" si="22"/>
        <v>N/A</v>
      </c>
      <c r="BW31" t="str">
        <f t="shared" si="23"/>
        <v>N/A</v>
      </c>
      <c r="BX31" t="str">
        <f t="shared" si="24"/>
        <v>N/A</v>
      </c>
      <c r="BY31" t="str">
        <f t="shared" si="25"/>
        <v>N/A</v>
      </c>
      <c r="BZ31" t="str">
        <f t="shared" si="26"/>
        <v>N/A</v>
      </c>
      <c r="CA31" t="str">
        <f t="shared" si="27"/>
        <v>N/A</v>
      </c>
      <c r="CB31" t="str">
        <f t="shared" si="28"/>
        <v>N/A</v>
      </c>
      <c r="CC31" t="str">
        <f t="shared" si="29"/>
        <v>N/A</v>
      </c>
      <c r="CD31" t="str">
        <f t="shared" si="30"/>
        <v>N/A</v>
      </c>
      <c r="CE31" t="str">
        <f t="shared" si="31"/>
        <v>N/A</v>
      </c>
      <c r="CF31" t="str">
        <f t="shared" si="32"/>
        <v>N/A</v>
      </c>
      <c r="CG31" t="str">
        <f t="shared" si="33"/>
        <v>N/A</v>
      </c>
      <c r="CH31" t="str">
        <f t="shared" si="34"/>
        <v>N/A</v>
      </c>
      <c r="CI31" t="str">
        <f t="shared" si="35"/>
        <v>N/A</v>
      </c>
      <c r="CJ31" t="str">
        <f t="shared" si="36"/>
        <v>N/A</v>
      </c>
    </row>
    <row r="32" spans="1:88" x14ac:dyDescent="0.25">
      <c r="A32" t="s">
        <v>66</v>
      </c>
      <c r="B32">
        <v>11553</v>
      </c>
      <c r="C32" t="s">
        <v>67</v>
      </c>
      <c r="D32">
        <v>24948</v>
      </c>
      <c r="E32">
        <v>13513</v>
      </c>
      <c r="F32">
        <v>7668</v>
      </c>
      <c r="G32">
        <v>661</v>
      </c>
      <c r="H32">
        <v>2032</v>
      </c>
      <c r="I32">
        <v>36</v>
      </c>
      <c r="J32">
        <v>20</v>
      </c>
      <c r="K32">
        <v>18</v>
      </c>
      <c r="L32">
        <v>0</v>
      </c>
      <c r="M32">
        <v>37</v>
      </c>
      <c r="N32">
        <v>0</v>
      </c>
      <c r="O32">
        <v>146</v>
      </c>
      <c r="P32">
        <v>89</v>
      </c>
      <c r="Q32">
        <v>11</v>
      </c>
      <c r="R32">
        <v>0</v>
      </c>
      <c r="S32">
        <v>11</v>
      </c>
      <c r="T32">
        <v>0</v>
      </c>
      <c r="U32">
        <v>5</v>
      </c>
      <c r="V32">
        <v>0</v>
      </c>
      <c r="W32">
        <v>56</v>
      </c>
      <c r="X32">
        <v>5</v>
      </c>
      <c r="Y32">
        <v>8</v>
      </c>
      <c r="Z32">
        <v>8</v>
      </c>
      <c r="AA32">
        <v>68</v>
      </c>
      <c r="AB32">
        <v>23</v>
      </c>
      <c r="AC32">
        <v>94</v>
      </c>
      <c r="AD32">
        <v>19</v>
      </c>
      <c r="AE32">
        <v>0</v>
      </c>
      <c r="AF32">
        <v>0</v>
      </c>
      <c r="AG32">
        <v>0</v>
      </c>
      <c r="AH32">
        <v>60</v>
      </c>
      <c r="AI32">
        <v>7</v>
      </c>
      <c r="AJ32">
        <v>31</v>
      </c>
      <c r="AK32">
        <v>0</v>
      </c>
      <c r="AL32">
        <v>0</v>
      </c>
      <c r="AM32">
        <v>0</v>
      </c>
      <c r="AN32">
        <v>0</v>
      </c>
      <c r="AO32">
        <v>116</v>
      </c>
      <c r="AP32">
        <v>0</v>
      </c>
      <c r="AQ32">
        <v>206</v>
      </c>
      <c r="AR32">
        <v>0</v>
      </c>
      <c r="AT32">
        <v>11553</v>
      </c>
      <c r="AU32" t="str">
        <f t="shared" si="43"/>
        <v>Estimate; Total: - Spanish or Spanish Creole:</v>
      </c>
      <c r="AV32" t="s">
        <v>988</v>
      </c>
      <c r="AX32" t="str">
        <f t="shared" si="37"/>
        <v>Estimate; Total: - Spanish or Spanish Creole:</v>
      </c>
      <c r="AY32" t="str">
        <f t="shared" si="38"/>
        <v>N/A</v>
      </c>
      <c r="AZ32" t="str">
        <f t="shared" si="0"/>
        <v>N/A</v>
      </c>
      <c r="BA32" t="str">
        <f t="shared" si="1"/>
        <v>N/A</v>
      </c>
      <c r="BB32" t="str">
        <f t="shared" si="2"/>
        <v>N/A</v>
      </c>
      <c r="BC32" t="str">
        <f t="shared" si="3"/>
        <v>N/A</v>
      </c>
      <c r="BD32" t="str">
        <f t="shared" si="4"/>
        <v>N/A</v>
      </c>
      <c r="BE32" t="str">
        <f t="shared" si="5"/>
        <v>N/A</v>
      </c>
      <c r="BF32" t="str">
        <f t="shared" si="6"/>
        <v>N/A</v>
      </c>
      <c r="BG32" t="str">
        <f t="shared" si="7"/>
        <v>N/A</v>
      </c>
      <c r="BH32" t="str">
        <f t="shared" si="8"/>
        <v>N/A</v>
      </c>
      <c r="BI32" t="str">
        <f t="shared" si="9"/>
        <v>N/A</v>
      </c>
      <c r="BJ32" t="str">
        <f t="shared" si="10"/>
        <v>N/A</v>
      </c>
      <c r="BK32" t="str">
        <f t="shared" si="11"/>
        <v>N/A</v>
      </c>
      <c r="BL32" t="str">
        <f t="shared" si="12"/>
        <v>N/A</v>
      </c>
      <c r="BM32" t="str">
        <f t="shared" si="13"/>
        <v>N/A</v>
      </c>
      <c r="BN32" t="str">
        <f t="shared" si="14"/>
        <v>N/A</v>
      </c>
      <c r="BO32" t="str">
        <f t="shared" si="15"/>
        <v>N/A</v>
      </c>
      <c r="BP32" t="str">
        <f t="shared" si="16"/>
        <v>N/A</v>
      </c>
      <c r="BQ32" t="str">
        <f t="shared" si="17"/>
        <v>N/A</v>
      </c>
      <c r="BR32" t="str">
        <f t="shared" si="18"/>
        <v>N/A</v>
      </c>
      <c r="BS32" t="str">
        <f t="shared" si="19"/>
        <v>N/A</v>
      </c>
      <c r="BT32" t="str">
        <f t="shared" si="20"/>
        <v>N/A</v>
      </c>
      <c r="BU32" t="str">
        <f t="shared" si="21"/>
        <v>N/A</v>
      </c>
      <c r="BV32" t="str">
        <f t="shared" si="22"/>
        <v>N/A</v>
      </c>
      <c r="BW32" t="str">
        <f t="shared" si="23"/>
        <v>N/A</v>
      </c>
      <c r="BX32" t="str">
        <f t="shared" si="24"/>
        <v>N/A</v>
      </c>
      <c r="BY32" t="str">
        <f t="shared" si="25"/>
        <v>N/A</v>
      </c>
      <c r="BZ32" t="str">
        <f t="shared" si="26"/>
        <v>N/A</v>
      </c>
      <c r="CA32" t="str">
        <f t="shared" si="27"/>
        <v>N/A</v>
      </c>
      <c r="CB32" t="str">
        <f t="shared" si="28"/>
        <v>N/A</v>
      </c>
      <c r="CC32" t="str">
        <f t="shared" si="29"/>
        <v>N/A</v>
      </c>
      <c r="CD32" t="str">
        <f t="shared" si="30"/>
        <v>N/A</v>
      </c>
      <c r="CE32" t="str">
        <f t="shared" si="31"/>
        <v>N/A</v>
      </c>
      <c r="CF32" t="str">
        <f t="shared" si="32"/>
        <v>N/A</v>
      </c>
      <c r="CG32" t="str">
        <f t="shared" si="33"/>
        <v>N/A</v>
      </c>
      <c r="CH32" t="str">
        <f t="shared" si="34"/>
        <v>N/A</v>
      </c>
      <c r="CI32" t="str">
        <f t="shared" si="35"/>
        <v>N/A</v>
      </c>
      <c r="CJ32" t="str">
        <f t="shared" si="36"/>
        <v>N/A</v>
      </c>
    </row>
    <row r="33" spans="1:88" x14ac:dyDescent="0.25">
      <c r="A33" t="s">
        <v>68</v>
      </c>
      <c r="B33">
        <v>11554</v>
      </c>
      <c r="C33" t="s">
        <v>69</v>
      </c>
      <c r="D33">
        <v>35388</v>
      </c>
      <c r="E33">
        <v>26427</v>
      </c>
      <c r="F33">
        <v>3201</v>
      </c>
      <c r="G33">
        <v>85</v>
      </c>
      <c r="H33">
        <v>133</v>
      </c>
      <c r="I33">
        <v>469</v>
      </c>
      <c r="J33">
        <v>363</v>
      </c>
      <c r="K33">
        <v>80</v>
      </c>
      <c r="L33">
        <v>84</v>
      </c>
      <c r="M33">
        <v>0</v>
      </c>
      <c r="N33">
        <v>0</v>
      </c>
      <c r="O33">
        <v>299</v>
      </c>
      <c r="P33">
        <v>146</v>
      </c>
      <c r="Q33">
        <v>386</v>
      </c>
      <c r="R33">
        <v>18</v>
      </c>
      <c r="S33">
        <v>19</v>
      </c>
      <c r="T33">
        <v>41</v>
      </c>
      <c r="U33">
        <v>0</v>
      </c>
      <c r="V33">
        <v>74</v>
      </c>
      <c r="W33">
        <v>618</v>
      </c>
      <c r="X33">
        <v>831</v>
      </c>
      <c r="Y33">
        <v>478</v>
      </c>
      <c r="Z33">
        <v>46</v>
      </c>
      <c r="AA33">
        <v>353</v>
      </c>
      <c r="AB33">
        <v>0</v>
      </c>
      <c r="AC33">
        <v>180</v>
      </c>
      <c r="AD33">
        <v>0</v>
      </c>
      <c r="AE33">
        <v>0</v>
      </c>
      <c r="AF33">
        <v>16</v>
      </c>
      <c r="AG33">
        <v>0</v>
      </c>
      <c r="AH33">
        <v>20</v>
      </c>
      <c r="AI33">
        <v>540</v>
      </c>
      <c r="AJ33">
        <v>146</v>
      </c>
      <c r="AK33">
        <v>0</v>
      </c>
      <c r="AL33">
        <v>0</v>
      </c>
      <c r="AM33">
        <v>0</v>
      </c>
      <c r="AN33">
        <v>0</v>
      </c>
      <c r="AO33">
        <v>109</v>
      </c>
      <c r="AP33">
        <v>162</v>
      </c>
      <c r="AQ33">
        <v>52</v>
      </c>
      <c r="AR33">
        <v>12</v>
      </c>
      <c r="AT33">
        <v>11554</v>
      </c>
      <c r="AU33" t="str">
        <f t="shared" si="43"/>
        <v>Estimate; Total: - Spanish or Spanish Creole:</v>
      </c>
      <c r="AV33" t="s">
        <v>988</v>
      </c>
      <c r="AX33" t="str">
        <f t="shared" si="37"/>
        <v>Estimate; Total: - Spanish or Spanish Creole:</v>
      </c>
      <c r="AY33" t="str">
        <f t="shared" si="38"/>
        <v>N/A</v>
      </c>
      <c r="AZ33" t="str">
        <f t="shared" si="0"/>
        <v>N/A</v>
      </c>
      <c r="BA33" t="str">
        <f t="shared" si="1"/>
        <v>N/A</v>
      </c>
      <c r="BB33" t="str">
        <f t="shared" si="2"/>
        <v>N/A</v>
      </c>
      <c r="BC33" t="str">
        <f t="shared" si="3"/>
        <v>N/A</v>
      </c>
      <c r="BD33" t="str">
        <f t="shared" si="4"/>
        <v>N/A</v>
      </c>
      <c r="BE33" t="str">
        <f t="shared" si="5"/>
        <v>N/A</v>
      </c>
      <c r="BF33" t="str">
        <f t="shared" si="6"/>
        <v>N/A</v>
      </c>
      <c r="BG33" t="str">
        <f t="shared" si="7"/>
        <v>N/A</v>
      </c>
      <c r="BH33" t="str">
        <f t="shared" si="8"/>
        <v>N/A</v>
      </c>
      <c r="BI33" t="str">
        <f t="shared" si="9"/>
        <v>N/A</v>
      </c>
      <c r="BJ33" t="str">
        <f t="shared" si="10"/>
        <v>N/A</v>
      </c>
      <c r="BK33" t="str">
        <f t="shared" si="11"/>
        <v>N/A</v>
      </c>
      <c r="BL33" t="str">
        <f t="shared" si="12"/>
        <v>N/A</v>
      </c>
      <c r="BM33" t="str">
        <f t="shared" si="13"/>
        <v>N/A</v>
      </c>
      <c r="BN33" t="str">
        <f t="shared" si="14"/>
        <v>N/A</v>
      </c>
      <c r="BO33" t="str">
        <f t="shared" si="15"/>
        <v>N/A</v>
      </c>
      <c r="BP33" t="str">
        <f t="shared" si="16"/>
        <v>N/A</v>
      </c>
      <c r="BQ33" t="str">
        <f t="shared" si="17"/>
        <v>N/A</v>
      </c>
      <c r="BR33" t="str">
        <f t="shared" si="18"/>
        <v>N/A</v>
      </c>
      <c r="BS33" t="str">
        <f t="shared" si="19"/>
        <v>N/A</v>
      </c>
      <c r="BT33" t="str">
        <f t="shared" si="20"/>
        <v>N/A</v>
      </c>
      <c r="BU33" t="str">
        <f t="shared" si="21"/>
        <v>N/A</v>
      </c>
      <c r="BV33" t="str">
        <f t="shared" si="22"/>
        <v>N/A</v>
      </c>
      <c r="BW33" t="str">
        <f t="shared" si="23"/>
        <v>N/A</v>
      </c>
      <c r="BX33" t="str">
        <f t="shared" si="24"/>
        <v>N/A</v>
      </c>
      <c r="BY33" t="str">
        <f t="shared" si="25"/>
        <v>N/A</v>
      </c>
      <c r="BZ33" t="str">
        <f t="shared" si="26"/>
        <v>N/A</v>
      </c>
      <c r="CA33" t="str">
        <f t="shared" si="27"/>
        <v>N/A</v>
      </c>
      <c r="CB33" t="str">
        <f t="shared" si="28"/>
        <v>N/A</v>
      </c>
      <c r="CC33" t="str">
        <f t="shared" si="29"/>
        <v>N/A</v>
      </c>
      <c r="CD33" t="str">
        <f t="shared" si="30"/>
        <v>N/A</v>
      </c>
      <c r="CE33" t="str">
        <f t="shared" si="31"/>
        <v>N/A</v>
      </c>
      <c r="CF33" t="str">
        <f t="shared" si="32"/>
        <v>N/A</v>
      </c>
      <c r="CG33" t="str">
        <f t="shared" si="33"/>
        <v>N/A</v>
      </c>
      <c r="CH33" t="str">
        <f t="shared" si="34"/>
        <v>N/A</v>
      </c>
      <c r="CI33" t="str">
        <f t="shared" si="35"/>
        <v>N/A</v>
      </c>
      <c r="CJ33" t="str">
        <f t="shared" si="36"/>
        <v>N/A</v>
      </c>
    </row>
    <row r="34" spans="1:88" x14ac:dyDescent="0.25">
      <c r="A34" t="s">
        <v>70</v>
      </c>
      <c r="B34">
        <v>11556</v>
      </c>
      <c r="C34" t="s">
        <v>71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T34">
        <v>11556</v>
      </c>
      <c r="AU34" t="str">
        <f t="shared" si="43"/>
        <v>Estimate; Total: - Spanish or Spanish Creole:</v>
      </c>
      <c r="AV34" t="s">
        <v>988</v>
      </c>
      <c r="AX34" t="str">
        <f t="shared" si="37"/>
        <v>Estimate; Total: - Spanish or Spanish Creole:</v>
      </c>
      <c r="AY34" t="str">
        <f t="shared" si="38"/>
        <v>N/A</v>
      </c>
      <c r="AZ34" t="str">
        <f t="shared" si="0"/>
        <v>N/A</v>
      </c>
      <c r="BA34" t="str">
        <f t="shared" si="1"/>
        <v>N/A</v>
      </c>
      <c r="BB34" t="str">
        <f t="shared" si="2"/>
        <v>N/A</v>
      </c>
      <c r="BC34" t="str">
        <f t="shared" si="3"/>
        <v>N/A</v>
      </c>
      <c r="BD34" t="str">
        <f t="shared" si="4"/>
        <v>N/A</v>
      </c>
      <c r="BE34" t="str">
        <f t="shared" si="5"/>
        <v>N/A</v>
      </c>
      <c r="BF34" t="str">
        <f t="shared" si="6"/>
        <v>N/A</v>
      </c>
      <c r="BG34" t="str">
        <f t="shared" si="7"/>
        <v>N/A</v>
      </c>
      <c r="BH34" t="str">
        <f t="shared" si="8"/>
        <v>N/A</v>
      </c>
      <c r="BI34" t="str">
        <f t="shared" si="9"/>
        <v>N/A</v>
      </c>
      <c r="BJ34" t="str">
        <f t="shared" si="10"/>
        <v>N/A</v>
      </c>
      <c r="BK34" t="str">
        <f t="shared" si="11"/>
        <v>N/A</v>
      </c>
      <c r="BL34" t="str">
        <f t="shared" si="12"/>
        <v>N/A</v>
      </c>
      <c r="BM34" t="str">
        <f t="shared" si="13"/>
        <v>N/A</v>
      </c>
      <c r="BN34" t="str">
        <f t="shared" si="14"/>
        <v>N/A</v>
      </c>
      <c r="BO34" t="str">
        <f t="shared" si="15"/>
        <v>N/A</v>
      </c>
      <c r="BP34" t="str">
        <f t="shared" si="16"/>
        <v>N/A</v>
      </c>
      <c r="BQ34" t="str">
        <f t="shared" si="17"/>
        <v>N/A</v>
      </c>
      <c r="BR34" t="str">
        <f t="shared" si="18"/>
        <v>N/A</v>
      </c>
      <c r="BS34" t="str">
        <f t="shared" si="19"/>
        <v>N/A</v>
      </c>
      <c r="BT34" t="str">
        <f t="shared" si="20"/>
        <v>N/A</v>
      </c>
      <c r="BU34" t="str">
        <f t="shared" si="21"/>
        <v>N/A</v>
      </c>
      <c r="BV34" t="str">
        <f t="shared" si="22"/>
        <v>N/A</v>
      </c>
      <c r="BW34" t="str">
        <f t="shared" si="23"/>
        <v>N/A</v>
      </c>
      <c r="BX34" t="str">
        <f t="shared" si="24"/>
        <v>N/A</v>
      </c>
      <c r="BY34" t="str">
        <f t="shared" si="25"/>
        <v>N/A</v>
      </c>
      <c r="BZ34" t="str">
        <f t="shared" si="26"/>
        <v>N/A</v>
      </c>
      <c r="CA34" t="str">
        <f t="shared" si="27"/>
        <v>N/A</v>
      </c>
      <c r="CB34" t="str">
        <f t="shared" si="28"/>
        <v>N/A</v>
      </c>
      <c r="CC34" t="str">
        <f t="shared" si="29"/>
        <v>N/A</v>
      </c>
      <c r="CD34" t="str">
        <f t="shared" si="30"/>
        <v>N/A</v>
      </c>
      <c r="CE34" t="str">
        <f t="shared" si="31"/>
        <v>N/A</v>
      </c>
      <c r="CF34" t="str">
        <f t="shared" si="32"/>
        <v>N/A</v>
      </c>
      <c r="CG34" t="str">
        <f t="shared" si="33"/>
        <v>N/A</v>
      </c>
      <c r="CH34" t="str">
        <f t="shared" si="34"/>
        <v>N/A</v>
      </c>
      <c r="CI34" t="str">
        <f t="shared" si="35"/>
        <v>N/A</v>
      </c>
      <c r="CJ34" t="str">
        <f t="shared" si="36"/>
        <v>N/A</v>
      </c>
    </row>
    <row r="35" spans="1:88" x14ac:dyDescent="0.25">
      <c r="A35" t="s">
        <v>72</v>
      </c>
      <c r="B35">
        <v>11557</v>
      </c>
      <c r="C35" t="s">
        <v>73</v>
      </c>
      <c r="D35">
        <v>7001</v>
      </c>
      <c r="E35">
        <v>4885</v>
      </c>
      <c r="F35">
        <v>273</v>
      </c>
      <c r="G35">
        <v>55</v>
      </c>
      <c r="H35">
        <v>0</v>
      </c>
      <c r="I35">
        <v>121</v>
      </c>
      <c r="J35">
        <v>0</v>
      </c>
      <c r="K35">
        <v>9</v>
      </c>
      <c r="L35">
        <v>17</v>
      </c>
      <c r="M35">
        <v>0</v>
      </c>
      <c r="N35">
        <v>0</v>
      </c>
      <c r="O35">
        <v>18</v>
      </c>
      <c r="P35">
        <v>302</v>
      </c>
      <c r="Q35">
        <v>28</v>
      </c>
      <c r="R35">
        <v>0</v>
      </c>
      <c r="S35">
        <v>0</v>
      </c>
      <c r="T35">
        <v>159</v>
      </c>
      <c r="U35">
        <v>3</v>
      </c>
      <c r="V35">
        <v>326</v>
      </c>
      <c r="W35">
        <v>25</v>
      </c>
      <c r="X35">
        <v>5</v>
      </c>
      <c r="Y35">
        <v>201</v>
      </c>
      <c r="Z35">
        <v>0</v>
      </c>
      <c r="AA35">
        <v>73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33</v>
      </c>
      <c r="AJ35">
        <v>33</v>
      </c>
      <c r="AK35">
        <v>45</v>
      </c>
      <c r="AL35">
        <v>0</v>
      </c>
      <c r="AM35">
        <v>0</v>
      </c>
      <c r="AN35">
        <v>0</v>
      </c>
      <c r="AO35">
        <v>0</v>
      </c>
      <c r="AP35">
        <v>386</v>
      </c>
      <c r="AQ35">
        <v>2</v>
      </c>
      <c r="AR35">
        <v>2</v>
      </c>
      <c r="AT35">
        <v>11557</v>
      </c>
      <c r="AU35" t="str">
        <f>CH35</f>
        <v>Estimate; Total: - Hebrew:</v>
      </c>
      <c r="AV35" t="s">
        <v>993</v>
      </c>
      <c r="AX35" t="str">
        <f t="shared" si="37"/>
        <v>FALSE</v>
      </c>
      <c r="AY35" t="str">
        <f t="shared" si="38"/>
        <v>FALSE</v>
      </c>
      <c r="AZ35" t="str">
        <f t="shared" si="0"/>
        <v>FALSE</v>
      </c>
      <c r="BA35" t="str">
        <f t="shared" si="1"/>
        <v>FALSE</v>
      </c>
      <c r="BB35" t="str">
        <f t="shared" si="2"/>
        <v>FALSE</v>
      </c>
      <c r="BC35" t="str">
        <f t="shared" si="3"/>
        <v>FALSE</v>
      </c>
      <c r="BD35" t="str">
        <f t="shared" si="4"/>
        <v>FALSE</v>
      </c>
      <c r="BE35" t="str">
        <f t="shared" si="5"/>
        <v>FALSE</v>
      </c>
      <c r="BF35" t="str">
        <f t="shared" si="6"/>
        <v>FALSE</v>
      </c>
      <c r="BG35" t="str">
        <f t="shared" si="7"/>
        <v>FALSE</v>
      </c>
      <c r="BH35" t="str">
        <f t="shared" si="8"/>
        <v>FALSE</v>
      </c>
      <c r="BI35" t="str">
        <f t="shared" si="9"/>
        <v>FALSE</v>
      </c>
      <c r="BJ35" t="str">
        <f t="shared" si="10"/>
        <v>FALSE</v>
      </c>
      <c r="BK35" t="str">
        <f t="shared" si="11"/>
        <v>FALSE</v>
      </c>
      <c r="BL35" t="str">
        <f t="shared" si="12"/>
        <v>FALSE</v>
      </c>
      <c r="BM35" t="str">
        <f t="shared" si="13"/>
        <v>FALSE</v>
      </c>
      <c r="BN35" t="str">
        <f t="shared" si="14"/>
        <v>FALSE</v>
      </c>
      <c r="BO35" t="str">
        <f t="shared" si="15"/>
        <v>FALSE</v>
      </c>
      <c r="BP35" t="str">
        <f t="shared" si="16"/>
        <v>FALSE</v>
      </c>
      <c r="BQ35" t="str">
        <f t="shared" si="17"/>
        <v>FALSE</v>
      </c>
      <c r="BR35" t="str">
        <f t="shared" si="18"/>
        <v>FALSE</v>
      </c>
      <c r="BS35" t="str">
        <f t="shared" si="19"/>
        <v>FALSE</v>
      </c>
      <c r="BT35" t="str">
        <f t="shared" si="20"/>
        <v>FALSE</v>
      </c>
      <c r="BU35" t="str">
        <f t="shared" si="21"/>
        <v>FALSE</v>
      </c>
      <c r="BV35" t="str">
        <f t="shared" si="22"/>
        <v>FALSE</v>
      </c>
      <c r="BW35" t="str">
        <f t="shared" si="23"/>
        <v>FALSE</v>
      </c>
      <c r="BX35" t="str">
        <f t="shared" si="24"/>
        <v>FALSE</v>
      </c>
      <c r="BY35" t="str">
        <f t="shared" si="25"/>
        <v>FALSE</v>
      </c>
      <c r="BZ35" t="str">
        <f t="shared" si="26"/>
        <v>FALSE</v>
      </c>
      <c r="CA35" t="str">
        <f t="shared" si="27"/>
        <v>FALSE</v>
      </c>
      <c r="CB35" t="str">
        <f t="shared" si="28"/>
        <v>FALSE</v>
      </c>
      <c r="CC35" t="str">
        <f t="shared" si="29"/>
        <v>FALSE</v>
      </c>
      <c r="CD35" t="str">
        <f t="shared" si="30"/>
        <v>FALSE</v>
      </c>
      <c r="CE35" t="str">
        <f t="shared" si="31"/>
        <v>FALSE</v>
      </c>
      <c r="CF35" t="str">
        <f t="shared" si="32"/>
        <v>FALSE</v>
      </c>
      <c r="CG35" t="str">
        <f t="shared" si="33"/>
        <v>FALSE</v>
      </c>
      <c r="CH35" t="str">
        <f t="shared" si="34"/>
        <v>Estimate; Total: - Hebrew:</v>
      </c>
      <c r="CI35" t="str">
        <f t="shared" si="35"/>
        <v>N/A</v>
      </c>
      <c r="CJ35" t="str">
        <f t="shared" si="36"/>
        <v>N/A</v>
      </c>
    </row>
    <row r="36" spans="1:88" x14ac:dyDescent="0.25">
      <c r="A36" t="s">
        <v>74</v>
      </c>
      <c r="B36">
        <v>11558</v>
      </c>
      <c r="C36" t="s">
        <v>75</v>
      </c>
      <c r="D36">
        <v>8167</v>
      </c>
      <c r="E36">
        <v>6017</v>
      </c>
      <c r="F36">
        <v>1636</v>
      </c>
      <c r="G36">
        <v>8</v>
      </c>
      <c r="H36">
        <v>0</v>
      </c>
      <c r="I36">
        <v>131</v>
      </c>
      <c r="J36">
        <v>0</v>
      </c>
      <c r="K36">
        <v>12</v>
      </c>
      <c r="L36">
        <v>0</v>
      </c>
      <c r="M36">
        <v>0</v>
      </c>
      <c r="N36">
        <v>0</v>
      </c>
      <c r="O36">
        <v>45</v>
      </c>
      <c r="P36">
        <v>9</v>
      </c>
      <c r="Q36">
        <v>0</v>
      </c>
      <c r="R36">
        <v>0</v>
      </c>
      <c r="S36">
        <v>0</v>
      </c>
      <c r="T36">
        <v>0</v>
      </c>
      <c r="U36">
        <v>0</v>
      </c>
      <c r="V36">
        <v>52</v>
      </c>
      <c r="W36">
        <v>0</v>
      </c>
      <c r="X36">
        <v>0</v>
      </c>
      <c r="Y36">
        <v>0</v>
      </c>
      <c r="Z36">
        <v>8</v>
      </c>
      <c r="AA36">
        <v>193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17</v>
      </c>
      <c r="AN36">
        <v>0</v>
      </c>
      <c r="AO36">
        <v>19</v>
      </c>
      <c r="AP36">
        <v>20</v>
      </c>
      <c r="AQ36">
        <v>0</v>
      </c>
      <c r="AR36">
        <v>0</v>
      </c>
      <c r="AT36">
        <v>11558</v>
      </c>
      <c r="AU36" t="str">
        <f>AX36</f>
        <v>Estimate; Total: - Spanish or Spanish Creole:</v>
      </c>
      <c r="AV36" t="s">
        <v>988</v>
      </c>
      <c r="AX36" t="str">
        <f t="shared" si="37"/>
        <v>Estimate; Total: - Spanish or Spanish Creole:</v>
      </c>
      <c r="AY36" t="str">
        <f t="shared" si="38"/>
        <v>N/A</v>
      </c>
      <c r="AZ36" t="str">
        <f t="shared" si="0"/>
        <v>N/A</v>
      </c>
      <c r="BA36" t="str">
        <f t="shared" si="1"/>
        <v>N/A</v>
      </c>
      <c r="BB36" t="str">
        <f t="shared" si="2"/>
        <v>N/A</v>
      </c>
      <c r="BC36" t="str">
        <f t="shared" si="3"/>
        <v>N/A</v>
      </c>
      <c r="BD36" t="str">
        <f t="shared" si="4"/>
        <v>N/A</v>
      </c>
      <c r="BE36" t="str">
        <f t="shared" si="5"/>
        <v>N/A</v>
      </c>
      <c r="BF36" t="str">
        <f t="shared" si="6"/>
        <v>N/A</v>
      </c>
      <c r="BG36" t="str">
        <f t="shared" si="7"/>
        <v>N/A</v>
      </c>
      <c r="BH36" t="str">
        <f t="shared" si="8"/>
        <v>N/A</v>
      </c>
      <c r="BI36" t="str">
        <f t="shared" si="9"/>
        <v>N/A</v>
      </c>
      <c r="BJ36" t="str">
        <f t="shared" si="10"/>
        <v>N/A</v>
      </c>
      <c r="BK36" t="str">
        <f t="shared" si="11"/>
        <v>N/A</v>
      </c>
      <c r="BL36" t="str">
        <f t="shared" si="12"/>
        <v>N/A</v>
      </c>
      <c r="BM36" t="str">
        <f t="shared" si="13"/>
        <v>N/A</v>
      </c>
      <c r="BN36" t="str">
        <f t="shared" si="14"/>
        <v>N/A</v>
      </c>
      <c r="BO36" t="str">
        <f t="shared" si="15"/>
        <v>N/A</v>
      </c>
      <c r="BP36" t="str">
        <f t="shared" si="16"/>
        <v>N/A</v>
      </c>
      <c r="BQ36" t="str">
        <f t="shared" si="17"/>
        <v>N/A</v>
      </c>
      <c r="BR36" t="str">
        <f t="shared" si="18"/>
        <v>N/A</v>
      </c>
      <c r="BS36" t="str">
        <f t="shared" si="19"/>
        <v>N/A</v>
      </c>
      <c r="BT36" t="str">
        <f t="shared" si="20"/>
        <v>N/A</v>
      </c>
      <c r="BU36" t="str">
        <f t="shared" si="21"/>
        <v>N/A</v>
      </c>
      <c r="BV36" t="str">
        <f t="shared" si="22"/>
        <v>N/A</v>
      </c>
      <c r="BW36" t="str">
        <f t="shared" si="23"/>
        <v>N/A</v>
      </c>
      <c r="BX36" t="str">
        <f t="shared" si="24"/>
        <v>N/A</v>
      </c>
      <c r="BY36" t="str">
        <f t="shared" si="25"/>
        <v>N/A</v>
      </c>
      <c r="BZ36" t="str">
        <f t="shared" si="26"/>
        <v>N/A</v>
      </c>
      <c r="CA36" t="str">
        <f t="shared" si="27"/>
        <v>N/A</v>
      </c>
      <c r="CB36" t="str">
        <f t="shared" si="28"/>
        <v>N/A</v>
      </c>
      <c r="CC36" t="str">
        <f t="shared" si="29"/>
        <v>N/A</v>
      </c>
      <c r="CD36" t="str">
        <f t="shared" si="30"/>
        <v>N/A</v>
      </c>
      <c r="CE36" t="str">
        <f t="shared" si="31"/>
        <v>N/A</v>
      </c>
      <c r="CF36" t="str">
        <f t="shared" si="32"/>
        <v>N/A</v>
      </c>
      <c r="CG36" t="str">
        <f t="shared" si="33"/>
        <v>N/A</v>
      </c>
      <c r="CH36" t="str">
        <f t="shared" si="34"/>
        <v>N/A</v>
      </c>
      <c r="CI36" t="str">
        <f t="shared" si="35"/>
        <v>N/A</v>
      </c>
      <c r="CJ36" t="str">
        <f t="shared" si="36"/>
        <v>N/A</v>
      </c>
    </row>
    <row r="37" spans="1:88" x14ac:dyDescent="0.25">
      <c r="A37" t="s">
        <v>76</v>
      </c>
      <c r="B37">
        <v>11559</v>
      </c>
      <c r="C37" t="s">
        <v>77</v>
      </c>
      <c r="D37">
        <v>7821</v>
      </c>
      <c r="E37">
        <v>5958</v>
      </c>
      <c r="F37">
        <v>724</v>
      </c>
      <c r="G37">
        <v>0</v>
      </c>
      <c r="H37">
        <v>0</v>
      </c>
      <c r="I37">
        <v>225</v>
      </c>
      <c r="J37">
        <v>0</v>
      </c>
      <c r="K37">
        <v>15</v>
      </c>
      <c r="L37">
        <v>90</v>
      </c>
      <c r="M37">
        <v>0</v>
      </c>
      <c r="N37">
        <v>13</v>
      </c>
      <c r="O37">
        <v>89</v>
      </c>
      <c r="P37">
        <v>17</v>
      </c>
      <c r="Q37">
        <v>7</v>
      </c>
      <c r="R37">
        <v>0</v>
      </c>
      <c r="S37">
        <v>16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99</v>
      </c>
      <c r="AA37">
        <v>13</v>
      </c>
      <c r="AB37">
        <v>0</v>
      </c>
      <c r="AC37">
        <v>30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2</v>
      </c>
      <c r="AJ37">
        <v>62</v>
      </c>
      <c r="AK37">
        <v>0</v>
      </c>
      <c r="AL37">
        <v>0</v>
      </c>
      <c r="AM37">
        <v>0</v>
      </c>
      <c r="AN37">
        <v>21</v>
      </c>
      <c r="AO37">
        <v>0</v>
      </c>
      <c r="AP37">
        <v>425</v>
      </c>
      <c r="AQ37">
        <v>15</v>
      </c>
      <c r="AR37">
        <v>0</v>
      </c>
      <c r="AT37">
        <v>11559</v>
      </c>
      <c r="AU37" t="str">
        <f t="shared" ref="AU37:AU40" si="44">AX37</f>
        <v>Estimate; Total: - Spanish or Spanish Creole:</v>
      </c>
      <c r="AV37" t="s">
        <v>988</v>
      </c>
      <c r="AX37" t="str">
        <f t="shared" si="37"/>
        <v>Estimate; Total: - Spanish or Spanish Creole:</v>
      </c>
      <c r="AY37" t="str">
        <f t="shared" si="38"/>
        <v>N/A</v>
      </c>
      <c r="AZ37" t="str">
        <f t="shared" si="0"/>
        <v>N/A</v>
      </c>
      <c r="BA37" t="str">
        <f t="shared" si="1"/>
        <v>N/A</v>
      </c>
      <c r="BB37" t="str">
        <f t="shared" si="2"/>
        <v>N/A</v>
      </c>
      <c r="BC37" t="str">
        <f t="shared" si="3"/>
        <v>N/A</v>
      </c>
      <c r="BD37" t="str">
        <f t="shared" si="4"/>
        <v>N/A</v>
      </c>
      <c r="BE37" t="str">
        <f t="shared" si="5"/>
        <v>N/A</v>
      </c>
      <c r="BF37" t="str">
        <f t="shared" si="6"/>
        <v>N/A</v>
      </c>
      <c r="BG37" t="str">
        <f t="shared" si="7"/>
        <v>N/A</v>
      </c>
      <c r="BH37" t="str">
        <f t="shared" si="8"/>
        <v>N/A</v>
      </c>
      <c r="BI37" t="str">
        <f t="shared" si="9"/>
        <v>N/A</v>
      </c>
      <c r="BJ37" t="str">
        <f t="shared" si="10"/>
        <v>N/A</v>
      </c>
      <c r="BK37" t="str">
        <f t="shared" si="11"/>
        <v>N/A</v>
      </c>
      <c r="BL37" t="str">
        <f t="shared" si="12"/>
        <v>N/A</v>
      </c>
      <c r="BM37" t="str">
        <f t="shared" si="13"/>
        <v>N/A</v>
      </c>
      <c r="BN37" t="str">
        <f t="shared" si="14"/>
        <v>N/A</v>
      </c>
      <c r="BO37" t="str">
        <f t="shared" si="15"/>
        <v>N/A</v>
      </c>
      <c r="BP37" t="str">
        <f t="shared" si="16"/>
        <v>N/A</v>
      </c>
      <c r="BQ37" t="str">
        <f t="shared" si="17"/>
        <v>N/A</v>
      </c>
      <c r="BR37" t="str">
        <f t="shared" si="18"/>
        <v>N/A</v>
      </c>
      <c r="BS37" t="str">
        <f t="shared" si="19"/>
        <v>N/A</v>
      </c>
      <c r="BT37" t="str">
        <f t="shared" si="20"/>
        <v>N/A</v>
      </c>
      <c r="BU37" t="str">
        <f t="shared" si="21"/>
        <v>N/A</v>
      </c>
      <c r="BV37" t="str">
        <f t="shared" si="22"/>
        <v>N/A</v>
      </c>
      <c r="BW37" t="str">
        <f t="shared" si="23"/>
        <v>N/A</v>
      </c>
      <c r="BX37" t="str">
        <f t="shared" si="24"/>
        <v>N/A</v>
      </c>
      <c r="BY37" t="str">
        <f t="shared" si="25"/>
        <v>N/A</v>
      </c>
      <c r="BZ37" t="str">
        <f t="shared" si="26"/>
        <v>N/A</v>
      </c>
      <c r="CA37" t="str">
        <f t="shared" si="27"/>
        <v>N/A</v>
      </c>
      <c r="CB37" t="str">
        <f t="shared" si="28"/>
        <v>N/A</v>
      </c>
      <c r="CC37" t="str">
        <f t="shared" si="29"/>
        <v>N/A</v>
      </c>
      <c r="CD37" t="str">
        <f t="shared" si="30"/>
        <v>N/A</v>
      </c>
      <c r="CE37" t="str">
        <f t="shared" si="31"/>
        <v>N/A</v>
      </c>
      <c r="CF37" t="str">
        <f t="shared" si="32"/>
        <v>N/A</v>
      </c>
      <c r="CG37" t="str">
        <f t="shared" si="33"/>
        <v>N/A</v>
      </c>
      <c r="CH37" t="str">
        <f t="shared" si="34"/>
        <v>N/A</v>
      </c>
      <c r="CI37" t="str">
        <f t="shared" si="35"/>
        <v>N/A</v>
      </c>
      <c r="CJ37" t="str">
        <f t="shared" si="36"/>
        <v>N/A</v>
      </c>
    </row>
    <row r="38" spans="1:88" x14ac:dyDescent="0.25">
      <c r="A38" t="s">
        <v>78</v>
      </c>
      <c r="B38">
        <v>11560</v>
      </c>
      <c r="C38" t="s">
        <v>79</v>
      </c>
      <c r="D38">
        <v>6182</v>
      </c>
      <c r="E38">
        <v>4892</v>
      </c>
      <c r="F38">
        <v>635</v>
      </c>
      <c r="G38">
        <v>49</v>
      </c>
      <c r="H38">
        <v>0</v>
      </c>
      <c r="I38">
        <v>190</v>
      </c>
      <c r="J38">
        <v>0</v>
      </c>
      <c r="K38">
        <v>36</v>
      </c>
      <c r="L38">
        <v>0</v>
      </c>
      <c r="M38">
        <v>0</v>
      </c>
      <c r="N38">
        <v>51</v>
      </c>
      <c r="O38">
        <v>80</v>
      </c>
      <c r="P38">
        <v>20</v>
      </c>
      <c r="Q38">
        <v>31</v>
      </c>
      <c r="R38">
        <v>12</v>
      </c>
      <c r="S38">
        <v>4</v>
      </c>
      <c r="T38">
        <v>0</v>
      </c>
      <c r="U38">
        <v>0</v>
      </c>
      <c r="V38">
        <v>0</v>
      </c>
      <c r="W38">
        <v>4</v>
      </c>
      <c r="X38">
        <v>0</v>
      </c>
      <c r="Y38">
        <v>3</v>
      </c>
      <c r="Z38">
        <v>42</v>
      </c>
      <c r="AA38">
        <v>73</v>
      </c>
      <c r="AB38">
        <v>0</v>
      </c>
      <c r="AC38">
        <v>8</v>
      </c>
      <c r="AD38">
        <v>0</v>
      </c>
      <c r="AE38">
        <v>0</v>
      </c>
      <c r="AF38">
        <v>6</v>
      </c>
      <c r="AG38">
        <v>0</v>
      </c>
      <c r="AH38">
        <v>0</v>
      </c>
      <c r="AI38">
        <v>16</v>
      </c>
      <c r="AJ38">
        <v>4</v>
      </c>
      <c r="AK38">
        <v>21</v>
      </c>
      <c r="AL38">
        <v>0</v>
      </c>
      <c r="AM38">
        <v>0</v>
      </c>
      <c r="AN38">
        <v>0</v>
      </c>
      <c r="AO38">
        <v>0</v>
      </c>
      <c r="AP38">
        <v>5</v>
      </c>
      <c r="AQ38">
        <v>0</v>
      </c>
      <c r="AR38">
        <v>0</v>
      </c>
      <c r="AT38">
        <v>11560</v>
      </c>
      <c r="AU38" t="str">
        <f t="shared" si="44"/>
        <v>Estimate; Total: - Spanish or Spanish Creole:</v>
      </c>
      <c r="AV38" t="s">
        <v>988</v>
      </c>
      <c r="AX38" t="str">
        <f t="shared" si="37"/>
        <v>Estimate; Total: - Spanish or Spanish Creole:</v>
      </c>
      <c r="AY38" t="str">
        <f t="shared" si="38"/>
        <v>N/A</v>
      </c>
      <c r="AZ38" t="str">
        <f t="shared" si="0"/>
        <v>N/A</v>
      </c>
      <c r="BA38" t="str">
        <f t="shared" si="1"/>
        <v>N/A</v>
      </c>
      <c r="BB38" t="str">
        <f t="shared" si="2"/>
        <v>N/A</v>
      </c>
      <c r="BC38" t="str">
        <f t="shared" si="3"/>
        <v>N/A</v>
      </c>
      <c r="BD38" t="str">
        <f t="shared" si="4"/>
        <v>N/A</v>
      </c>
      <c r="BE38" t="str">
        <f t="shared" si="5"/>
        <v>N/A</v>
      </c>
      <c r="BF38" t="str">
        <f t="shared" si="6"/>
        <v>N/A</v>
      </c>
      <c r="BG38" t="str">
        <f t="shared" si="7"/>
        <v>N/A</v>
      </c>
      <c r="BH38" t="str">
        <f t="shared" si="8"/>
        <v>N/A</v>
      </c>
      <c r="BI38" t="str">
        <f t="shared" si="9"/>
        <v>N/A</v>
      </c>
      <c r="BJ38" t="str">
        <f t="shared" si="10"/>
        <v>N/A</v>
      </c>
      <c r="BK38" t="str">
        <f t="shared" si="11"/>
        <v>N/A</v>
      </c>
      <c r="BL38" t="str">
        <f t="shared" si="12"/>
        <v>N/A</v>
      </c>
      <c r="BM38" t="str">
        <f t="shared" si="13"/>
        <v>N/A</v>
      </c>
      <c r="BN38" t="str">
        <f t="shared" si="14"/>
        <v>N/A</v>
      </c>
      <c r="BO38" t="str">
        <f t="shared" si="15"/>
        <v>N/A</v>
      </c>
      <c r="BP38" t="str">
        <f t="shared" si="16"/>
        <v>N/A</v>
      </c>
      <c r="BQ38" t="str">
        <f t="shared" si="17"/>
        <v>N/A</v>
      </c>
      <c r="BR38" t="str">
        <f t="shared" si="18"/>
        <v>N/A</v>
      </c>
      <c r="BS38" t="str">
        <f t="shared" si="19"/>
        <v>N/A</v>
      </c>
      <c r="BT38" t="str">
        <f t="shared" si="20"/>
        <v>N/A</v>
      </c>
      <c r="BU38" t="str">
        <f t="shared" si="21"/>
        <v>N/A</v>
      </c>
      <c r="BV38" t="str">
        <f t="shared" si="22"/>
        <v>N/A</v>
      </c>
      <c r="BW38" t="str">
        <f t="shared" si="23"/>
        <v>N/A</v>
      </c>
      <c r="BX38" t="str">
        <f t="shared" si="24"/>
        <v>N/A</v>
      </c>
      <c r="BY38" t="str">
        <f t="shared" si="25"/>
        <v>N/A</v>
      </c>
      <c r="BZ38" t="str">
        <f t="shared" si="26"/>
        <v>N/A</v>
      </c>
      <c r="CA38" t="str">
        <f t="shared" si="27"/>
        <v>N/A</v>
      </c>
      <c r="CB38" t="str">
        <f t="shared" si="28"/>
        <v>N/A</v>
      </c>
      <c r="CC38" t="str">
        <f t="shared" si="29"/>
        <v>N/A</v>
      </c>
      <c r="CD38" t="str">
        <f t="shared" si="30"/>
        <v>N/A</v>
      </c>
      <c r="CE38" t="str">
        <f t="shared" si="31"/>
        <v>N/A</v>
      </c>
      <c r="CF38" t="str">
        <f t="shared" si="32"/>
        <v>N/A</v>
      </c>
      <c r="CG38" t="str">
        <f t="shared" si="33"/>
        <v>N/A</v>
      </c>
      <c r="CH38" t="str">
        <f t="shared" si="34"/>
        <v>N/A</v>
      </c>
      <c r="CI38" t="str">
        <f t="shared" si="35"/>
        <v>N/A</v>
      </c>
      <c r="CJ38" t="str">
        <f t="shared" si="36"/>
        <v>N/A</v>
      </c>
    </row>
    <row r="39" spans="1:88" x14ac:dyDescent="0.25">
      <c r="A39" t="s">
        <v>80</v>
      </c>
      <c r="B39">
        <v>11561</v>
      </c>
      <c r="C39" t="s">
        <v>81</v>
      </c>
      <c r="D39">
        <v>36020</v>
      </c>
      <c r="E39">
        <v>27719</v>
      </c>
      <c r="F39">
        <v>5721</v>
      </c>
      <c r="G39">
        <v>73</v>
      </c>
      <c r="H39">
        <v>0</v>
      </c>
      <c r="I39">
        <v>275</v>
      </c>
      <c r="J39">
        <v>22</v>
      </c>
      <c r="K39">
        <v>109</v>
      </c>
      <c r="L39">
        <v>40</v>
      </c>
      <c r="M39">
        <v>32</v>
      </c>
      <c r="N39">
        <v>4</v>
      </c>
      <c r="O39">
        <v>169</v>
      </c>
      <c r="P39">
        <v>245</v>
      </c>
      <c r="Q39">
        <v>112</v>
      </c>
      <c r="R39">
        <v>0</v>
      </c>
      <c r="S39">
        <v>9</v>
      </c>
      <c r="T39">
        <v>0</v>
      </c>
      <c r="U39">
        <v>0</v>
      </c>
      <c r="V39">
        <v>0</v>
      </c>
      <c r="W39">
        <v>0</v>
      </c>
      <c r="X39">
        <v>72</v>
      </c>
      <c r="Y39">
        <v>47</v>
      </c>
      <c r="Z39">
        <v>36</v>
      </c>
      <c r="AA39">
        <v>84</v>
      </c>
      <c r="AB39">
        <v>52</v>
      </c>
      <c r="AC39">
        <v>188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54</v>
      </c>
      <c r="AJ39">
        <v>290</v>
      </c>
      <c r="AK39">
        <v>7</v>
      </c>
      <c r="AL39">
        <v>0</v>
      </c>
      <c r="AM39">
        <v>0</v>
      </c>
      <c r="AN39">
        <v>0</v>
      </c>
      <c r="AO39">
        <v>193</v>
      </c>
      <c r="AP39">
        <v>454</v>
      </c>
      <c r="AQ39">
        <v>13</v>
      </c>
      <c r="AR39">
        <v>0</v>
      </c>
      <c r="AT39">
        <v>11561</v>
      </c>
      <c r="AU39" t="str">
        <f t="shared" si="44"/>
        <v>Estimate; Total: - Spanish or Spanish Creole:</v>
      </c>
      <c r="AV39" t="s">
        <v>988</v>
      </c>
      <c r="AX39" t="str">
        <f t="shared" si="37"/>
        <v>Estimate; Total: - Spanish or Spanish Creole:</v>
      </c>
      <c r="AY39" t="str">
        <f t="shared" si="38"/>
        <v>N/A</v>
      </c>
      <c r="AZ39" t="str">
        <f t="shared" si="0"/>
        <v>N/A</v>
      </c>
      <c r="BA39" t="str">
        <f t="shared" si="1"/>
        <v>N/A</v>
      </c>
      <c r="BB39" t="str">
        <f t="shared" si="2"/>
        <v>N/A</v>
      </c>
      <c r="BC39" t="str">
        <f t="shared" si="3"/>
        <v>N/A</v>
      </c>
      <c r="BD39" t="str">
        <f t="shared" si="4"/>
        <v>N/A</v>
      </c>
      <c r="BE39" t="str">
        <f t="shared" si="5"/>
        <v>N/A</v>
      </c>
      <c r="BF39" t="str">
        <f t="shared" si="6"/>
        <v>N/A</v>
      </c>
      <c r="BG39" t="str">
        <f t="shared" si="7"/>
        <v>N/A</v>
      </c>
      <c r="BH39" t="str">
        <f t="shared" si="8"/>
        <v>N/A</v>
      </c>
      <c r="BI39" t="str">
        <f t="shared" si="9"/>
        <v>N/A</v>
      </c>
      <c r="BJ39" t="str">
        <f t="shared" si="10"/>
        <v>N/A</v>
      </c>
      <c r="BK39" t="str">
        <f t="shared" si="11"/>
        <v>N/A</v>
      </c>
      <c r="BL39" t="str">
        <f t="shared" si="12"/>
        <v>N/A</v>
      </c>
      <c r="BM39" t="str">
        <f t="shared" si="13"/>
        <v>N/A</v>
      </c>
      <c r="BN39" t="str">
        <f t="shared" si="14"/>
        <v>N/A</v>
      </c>
      <c r="BO39" t="str">
        <f t="shared" si="15"/>
        <v>N/A</v>
      </c>
      <c r="BP39" t="str">
        <f t="shared" si="16"/>
        <v>N/A</v>
      </c>
      <c r="BQ39" t="str">
        <f t="shared" si="17"/>
        <v>N/A</v>
      </c>
      <c r="BR39" t="str">
        <f t="shared" si="18"/>
        <v>N/A</v>
      </c>
      <c r="BS39" t="str">
        <f t="shared" si="19"/>
        <v>N/A</v>
      </c>
      <c r="BT39" t="str">
        <f t="shared" si="20"/>
        <v>N/A</v>
      </c>
      <c r="BU39" t="str">
        <f t="shared" si="21"/>
        <v>N/A</v>
      </c>
      <c r="BV39" t="str">
        <f t="shared" si="22"/>
        <v>N/A</v>
      </c>
      <c r="BW39" t="str">
        <f t="shared" si="23"/>
        <v>N/A</v>
      </c>
      <c r="BX39" t="str">
        <f t="shared" si="24"/>
        <v>N/A</v>
      </c>
      <c r="BY39" t="str">
        <f t="shared" si="25"/>
        <v>N/A</v>
      </c>
      <c r="BZ39" t="str">
        <f t="shared" si="26"/>
        <v>N/A</v>
      </c>
      <c r="CA39" t="str">
        <f t="shared" si="27"/>
        <v>N/A</v>
      </c>
      <c r="CB39" t="str">
        <f t="shared" si="28"/>
        <v>N/A</v>
      </c>
      <c r="CC39" t="str">
        <f t="shared" si="29"/>
        <v>N/A</v>
      </c>
      <c r="CD39" t="str">
        <f t="shared" si="30"/>
        <v>N/A</v>
      </c>
      <c r="CE39" t="str">
        <f t="shared" si="31"/>
        <v>N/A</v>
      </c>
      <c r="CF39" t="str">
        <f t="shared" si="32"/>
        <v>N/A</v>
      </c>
      <c r="CG39" t="str">
        <f t="shared" si="33"/>
        <v>N/A</v>
      </c>
      <c r="CH39" t="str">
        <f t="shared" si="34"/>
        <v>N/A</v>
      </c>
      <c r="CI39" t="str">
        <f t="shared" si="35"/>
        <v>N/A</v>
      </c>
      <c r="CJ39" t="str">
        <f t="shared" si="36"/>
        <v>N/A</v>
      </c>
    </row>
    <row r="40" spans="1:88" x14ac:dyDescent="0.25">
      <c r="A40" t="s">
        <v>82</v>
      </c>
      <c r="B40">
        <v>11563</v>
      </c>
      <c r="C40" t="s">
        <v>83</v>
      </c>
      <c r="D40">
        <v>22182</v>
      </c>
      <c r="E40">
        <v>17313</v>
      </c>
      <c r="F40">
        <v>2033</v>
      </c>
      <c r="G40">
        <v>19</v>
      </c>
      <c r="H40">
        <v>0</v>
      </c>
      <c r="I40">
        <v>621</v>
      </c>
      <c r="J40">
        <v>16</v>
      </c>
      <c r="K40">
        <v>123</v>
      </c>
      <c r="L40">
        <v>99</v>
      </c>
      <c r="M40">
        <v>0</v>
      </c>
      <c r="N40">
        <v>0</v>
      </c>
      <c r="O40">
        <v>153</v>
      </c>
      <c r="P40">
        <v>91</v>
      </c>
      <c r="Q40">
        <v>610</v>
      </c>
      <c r="R40">
        <v>64</v>
      </c>
      <c r="S40">
        <v>7</v>
      </c>
      <c r="T40">
        <v>0</v>
      </c>
      <c r="U40">
        <v>0</v>
      </c>
      <c r="V40">
        <v>0</v>
      </c>
      <c r="W40">
        <v>79</v>
      </c>
      <c r="X40">
        <v>0</v>
      </c>
      <c r="Y40">
        <v>86</v>
      </c>
      <c r="Z40">
        <v>40</v>
      </c>
      <c r="AA40">
        <v>112</v>
      </c>
      <c r="AB40">
        <v>0</v>
      </c>
      <c r="AC40">
        <v>81</v>
      </c>
      <c r="AD40">
        <v>7</v>
      </c>
      <c r="AE40">
        <v>0</v>
      </c>
      <c r="AF40">
        <v>44</v>
      </c>
      <c r="AG40">
        <v>0</v>
      </c>
      <c r="AH40">
        <v>24</v>
      </c>
      <c r="AI40">
        <v>93</v>
      </c>
      <c r="AJ40">
        <v>67</v>
      </c>
      <c r="AK40">
        <v>64</v>
      </c>
      <c r="AL40">
        <v>0</v>
      </c>
      <c r="AM40">
        <v>0</v>
      </c>
      <c r="AN40">
        <v>0</v>
      </c>
      <c r="AO40">
        <v>134</v>
      </c>
      <c r="AP40">
        <v>132</v>
      </c>
      <c r="AQ40">
        <v>70</v>
      </c>
      <c r="AR40">
        <v>0</v>
      </c>
      <c r="AT40">
        <v>11563</v>
      </c>
      <c r="AU40" t="str">
        <f t="shared" si="44"/>
        <v>Estimate; Total: - Spanish or Spanish Creole:</v>
      </c>
      <c r="AV40" t="s">
        <v>988</v>
      </c>
      <c r="AX40" t="str">
        <f t="shared" si="37"/>
        <v>Estimate; Total: - Spanish or Spanish Creole:</v>
      </c>
      <c r="AY40" t="str">
        <f t="shared" si="38"/>
        <v>N/A</v>
      </c>
      <c r="AZ40" t="str">
        <f t="shared" si="0"/>
        <v>N/A</v>
      </c>
      <c r="BA40" t="str">
        <f t="shared" si="1"/>
        <v>N/A</v>
      </c>
      <c r="BB40" t="str">
        <f t="shared" si="2"/>
        <v>N/A</v>
      </c>
      <c r="BC40" t="str">
        <f t="shared" si="3"/>
        <v>N/A</v>
      </c>
      <c r="BD40" t="str">
        <f t="shared" si="4"/>
        <v>N/A</v>
      </c>
      <c r="BE40" t="str">
        <f t="shared" si="5"/>
        <v>N/A</v>
      </c>
      <c r="BF40" t="str">
        <f t="shared" si="6"/>
        <v>N/A</v>
      </c>
      <c r="BG40" t="str">
        <f t="shared" si="7"/>
        <v>N/A</v>
      </c>
      <c r="BH40" t="str">
        <f t="shared" si="8"/>
        <v>N/A</v>
      </c>
      <c r="BI40" t="str">
        <f t="shared" si="9"/>
        <v>N/A</v>
      </c>
      <c r="BJ40" t="str">
        <f t="shared" si="10"/>
        <v>N/A</v>
      </c>
      <c r="BK40" t="str">
        <f t="shared" si="11"/>
        <v>N/A</v>
      </c>
      <c r="BL40" t="str">
        <f t="shared" si="12"/>
        <v>N/A</v>
      </c>
      <c r="BM40" t="str">
        <f t="shared" si="13"/>
        <v>N/A</v>
      </c>
      <c r="BN40" t="str">
        <f t="shared" si="14"/>
        <v>N/A</v>
      </c>
      <c r="BO40" t="str">
        <f t="shared" si="15"/>
        <v>N/A</v>
      </c>
      <c r="BP40" t="str">
        <f t="shared" si="16"/>
        <v>N/A</v>
      </c>
      <c r="BQ40" t="str">
        <f t="shared" si="17"/>
        <v>N/A</v>
      </c>
      <c r="BR40" t="str">
        <f t="shared" si="18"/>
        <v>N/A</v>
      </c>
      <c r="BS40" t="str">
        <f t="shared" si="19"/>
        <v>N/A</v>
      </c>
      <c r="BT40" t="str">
        <f t="shared" si="20"/>
        <v>N/A</v>
      </c>
      <c r="BU40" t="str">
        <f t="shared" si="21"/>
        <v>N/A</v>
      </c>
      <c r="BV40" t="str">
        <f t="shared" si="22"/>
        <v>N/A</v>
      </c>
      <c r="BW40" t="str">
        <f t="shared" si="23"/>
        <v>N/A</v>
      </c>
      <c r="BX40" t="str">
        <f t="shared" si="24"/>
        <v>N/A</v>
      </c>
      <c r="BY40" t="str">
        <f t="shared" si="25"/>
        <v>N/A</v>
      </c>
      <c r="BZ40" t="str">
        <f t="shared" si="26"/>
        <v>N/A</v>
      </c>
      <c r="CA40" t="str">
        <f t="shared" si="27"/>
        <v>N/A</v>
      </c>
      <c r="CB40" t="str">
        <f t="shared" si="28"/>
        <v>N/A</v>
      </c>
      <c r="CC40" t="str">
        <f t="shared" si="29"/>
        <v>N/A</v>
      </c>
      <c r="CD40" t="str">
        <f t="shared" si="30"/>
        <v>N/A</v>
      </c>
      <c r="CE40" t="str">
        <f t="shared" si="31"/>
        <v>N/A</v>
      </c>
      <c r="CF40" t="str">
        <f t="shared" si="32"/>
        <v>N/A</v>
      </c>
      <c r="CG40" t="str">
        <f t="shared" si="33"/>
        <v>N/A</v>
      </c>
      <c r="CH40" t="str">
        <f t="shared" si="34"/>
        <v>N/A</v>
      </c>
      <c r="CI40" t="str">
        <f t="shared" si="35"/>
        <v>N/A</v>
      </c>
      <c r="CJ40" t="str">
        <f t="shared" si="36"/>
        <v>N/A</v>
      </c>
    </row>
    <row r="41" spans="1:88" x14ac:dyDescent="0.25">
      <c r="A41" t="s">
        <v>84</v>
      </c>
      <c r="B41">
        <v>11565</v>
      </c>
      <c r="C41" t="s">
        <v>85</v>
      </c>
      <c r="D41">
        <v>8329</v>
      </c>
      <c r="E41">
        <v>7288</v>
      </c>
      <c r="F41">
        <v>145</v>
      </c>
      <c r="G41">
        <v>8</v>
      </c>
      <c r="H41">
        <v>0</v>
      </c>
      <c r="I41">
        <v>346</v>
      </c>
      <c r="J41">
        <v>20</v>
      </c>
      <c r="K41">
        <v>49</v>
      </c>
      <c r="L41">
        <v>0</v>
      </c>
      <c r="M41">
        <v>0</v>
      </c>
      <c r="N41">
        <v>7</v>
      </c>
      <c r="O41">
        <v>62</v>
      </c>
      <c r="P41">
        <v>82</v>
      </c>
      <c r="Q41">
        <v>0</v>
      </c>
      <c r="R41">
        <v>0</v>
      </c>
      <c r="S41">
        <v>17</v>
      </c>
      <c r="T41">
        <v>0</v>
      </c>
      <c r="U41">
        <v>0</v>
      </c>
      <c r="V41">
        <v>0</v>
      </c>
      <c r="W41">
        <v>15</v>
      </c>
      <c r="X41">
        <v>0</v>
      </c>
      <c r="Y41">
        <v>139</v>
      </c>
      <c r="Z41">
        <v>0</v>
      </c>
      <c r="AA41">
        <v>90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53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8</v>
      </c>
      <c r="AQ41">
        <v>0</v>
      </c>
      <c r="AR41">
        <v>0</v>
      </c>
      <c r="AT41">
        <v>11565</v>
      </c>
      <c r="AU41" t="str">
        <f>BA41</f>
        <v>Estimate; Total: - Italian:</v>
      </c>
      <c r="AV41" t="s">
        <v>994</v>
      </c>
      <c r="AX41" t="str">
        <f t="shared" si="37"/>
        <v>FALSE</v>
      </c>
      <c r="AY41" t="str">
        <f t="shared" si="38"/>
        <v>FALSE</v>
      </c>
      <c r="AZ41" t="str">
        <f t="shared" si="0"/>
        <v>FALSE</v>
      </c>
      <c r="BA41" t="str">
        <f t="shared" si="1"/>
        <v>Estimate; Total: - Italian:</v>
      </c>
      <c r="BB41" t="str">
        <f t="shared" si="2"/>
        <v>N/A</v>
      </c>
      <c r="BC41" t="str">
        <f t="shared" si="3"/>
        <v>N/A</v>
      </c>
      <c r="BD41" t="str">
        <f t="shared" si="4"/>
        <v>N/A</v>
      </c>
      <c r="BE41" t="str">
        <f t="shared" si="5"/>
        <v>N/A</v>
      </c>
      <c r="BF41" t="str">
        <f t="shared" si="6"/>
        <v>N/A</v>
      </c>
      <c r="BG41" t="str">
        <f t="shared" si="7"/>
        <v>N/A</v>
      </c>
      <c r="BH41" t="str">
        <f t="shared" si="8"/>
        <v>N/A</v>
      </c>
      <c r="BI41" t="str">
        <f t="shared" si="9"/>
        <v>N/A</v>
      </c>
      <c r="BJ41" t="str">
        <f t="shared" si="10"/>
        <v>N/A</v>
      </c>
      <c r="BK41" t="str">
        <f t="shared" si="11"/>
        <v>N/A</v>
      </c>
      <c r="BL41" t="str">
        <f t="shared" si="12"/>
        <v>N/A</v>
      </c>
      <c r="BM41" t="str">
        <f t="shared" si="13"/>
        <v>N/A</v>
      </c>
      <c r="BN41" t="str">
        <f t="shared" si="14"/>
        <v>N/A</v>
      </c>
      <c r="BO41" t="str">
        <f t="shared" si="15"/>
        <v>N/A</v>
      </c>
      <c r="BP41" t="str">
        <f t="shared" si="16"/>
        <v>N/A</v>
      </c>
      <c r="BQ41" t="str">
        <f t="shared" si="17"/>
        <v>N/A</v>
      </c>
      <c r="BR41" t="str">
        <f t="shared" si="18"/>
        <v>N/A</v>
      </c>
      <c r="BS41" t="str">
        <f t="shared" si="19"/>
        <v>N/A</v>
      </c>
      <c r="BT41" t="str">
        <f t="shared" si="20"/>
        <v>N/A</v>
      </c>
      <c r="BU41" t="str">
        <f t="shared" si="21"/>
        <v>N/A</v>
      </c>
      <c r="BV41" t="str">
        <f t="shared" si="22"/>
        <v>N/A</v>
      </c>
      <c r="BW41" t="str">
        <f t="shared" si="23"/>
        <v>N/A</v>
      </c>
      <c r="BX41" t="str">
        <f t="shared" si="24"/>
        <v>N/A</v>
      </c>
      <c r="BY41" t="str">
        <f t="shared" si="25"/>
        <v>N/A</v>
      </c>
      <c r="BZ41" t="str">
        <f t="shared" si="26"/>
        <v>N/A</v>
      </c>
      <c r="CA41" t="str">
        <f t="shared" si="27"/>
        <v>N/A</v>
      </c>
      <c r="CB41" t="str">
        <f t="shared" si="28"/>
        <v>N/A</v>
      </c>
      <c r="CC41" t="str">
        <f t="shared" si="29"/>
        <v>N/A</v>
      </c>
      <c r="CD41" t="str">
        <f t="shared" si="30"/>
        <v>N/A</v>
      </c>
      <c r="CE41" t="str">
        <f t="shared" si="31"/>
        <v>N/A</v>
      </c>
      <c r="CF41" t="str">
        <f t="shared" si="32"/>
        <v>N/A</v>
      </c>
      <c r="CG41" t="str">
        <f t="shared" si="33"/>
        <v>N/A</v>
      </c>
      <c r="CH41" t="str">
        <f t="shared" si="34"/>
        <v>N/A</v>
      </c>
      <c r="CI41" t="str">
        <f t="shared" si="35"/>
        <v>N/A</v>
      </c>
      <c r="CJ41" t="str">
        <f t="shared" si="36"/>
        <v>N/A</v>
      </c>
    </row>
    <row r="42" spans="1:88" x14ac:dyDescent="0.25">
      <c r="A42" t="s">
        <v>86</v>
      </c>
      <c r="B42">
        <v>11566</v>
      </c>
      <c r="C42" t="s">
        <v>87</v>
      </c>
      <c r="D42">
        <v>32007</v>
      </c>
      <c r="E42">
        <v>27638</v>
      </c>
      <c r="F42">
        <v>1684</v>
      </c>
      <c r="G42">
        <v>105</v>
      </c>
      <c r="H42">
        <v>34</v>
      </c>
      <c r="I42">
        <v>563</v>
      </c>
      <c r="J42">
        <v>41</v>
      </c>
      <c r="K42">
        <v>60</v>
      </c>
      <c r="L42">
        <v>0</v>
      </c>
      <c r="M42">
        <v>0</v>
      </c>
      <c r="N42">
        <v>57</v>
      </c>
      <c r="O42">
        <v>281</v>
      </c>
      <c r="P42">
        <v>241</v>
      </c>
      <c r="Q42">
        <v>108</v>
      </c>
      <c r="R42">
        <v>7</v>
      </c>
      <c r="S42">
        <v>0</v>
      </c>
      <c r="T42">
        <v>61</v>
      </c>
      <c r="U42">
        <v>0</v>
      </c>
      <c r="V42">
        <v>75</v>
      </c>
      <c r="W42">
        <v>26</v>
      </c>
      <c r="X42">
        <v>140</v>
      </c>
      <c r="Y42">
        <v>80</v>
      </c>
      <c r="Z42">
        <v>0</v>
      </c>
      <c r="AA42">
        <v>321</v>
      </c>
      <c r="AB42">
        <v>0</v>
      </c>
      <c r="AC42">
        <v>0</v>
      </c>
      <c r="AD42">
        <v>0</v>
      </c>
      <c r="AE42">
        <v>0</v>
      </c>
      <c r="AF42">
        <v>6</v>
      </c>
      <c r="AG42">
        <v>0</v>
      </c>
      <c r="AH42">
        <v>5</v>
      </c>
      <c r="AI42">
        <v>120</v>
      </c>
      <c r="AJ42">
        <v>136</v>
      </c>
      <c r="AK42">
        <v>0</v>
      </c>
      <c r="AL42">
        <v>0</v>
      </c>
      <c r="AM42">
        <v>0</v>
      </c>
      <c r="AN42">
        <v>25</v>
      </c>
      <c r="AO42">
        <v>17</v>
      </c>
      <c r="AP42">
        <v>159</v>
      </c>
      <c r="AQ42">
        <v>17</v>
      </c>
      <c r="AR42">
        <v>0</v>
      </c>
      <c r="AT42">
        <v>11566</v>
      </c>
      <c r="AU42" t="str">
        <f>AX42</f>
        <v>Estimate; Total: - Spanish or Spanish Creole:</v>
      </c>
      <c r="AV42" t="s">
        <v>988</v>
      </c>
      <c r="AX42" t="str">
        <f t="shared" si="37"/>
        <v>Estimate; Total: - Spanish or Spanish Creole:</v>
      </c>
      <c r="AY42" t="str">
        <f t="shared" si="38"/>
        <v>N/A</v>
      </c>
      <c r="AZ42" t="str">
        <f t="shared" si="0"/>
        <v>N/A</v>
      </c>
      <c r="BA42" t="str">
        <f t="shared" si="1"/>
        <v>N/A</v>
      </c>
      <c r="BB42" t="str">
        <f t="shared" si="2"/>
        <v>N/A</v>
      </c>
      <c r="BC42" t="str">
        <f t="shared" si="3"/>
        <v>N/A</v>
      </c>
      <c r="BD42" t="str">
        <f t="shared" si="4"/>
        <v>N/A</v>
      </c>
      <c r="BE42" t="str">
        <f t="shared" si="5"/>
        <v>N/A</v>
      </c>
      <c r="BF42" t="str">
        <f t="shared" si="6"/>
        <v>N/A</v>
      </c>
      <c r="BG42" t="str">
        <f t="shared" si="7"/>
        <v>N/A</v>
      </c>
      <c r="BH42" t="str">
        <f t="shared" si="8"/>
        <v>N/A</v>
      </c>
      <c r="BI42" t="str">
        <f t="shared" si="9"/>
        <v>N/A</v>
      </c>
      <c r="BJ42" t="str">
        <f t="shared" si="10"/>
        <v>N/A</v>
      </c>
      <c r="BK42" t="str">
        <f t="shared" si="11"/>
        <v>N/A</v>
      </c>
      <c r="BL42" t="str">
        <f t="shared" si="12"/>
        <v>N/A</v>
      </c>
      <c r="BM42" t="str">
        <f t="shared" si="13"/>
        <v>N/A</v>
      </c>
      <c r="BN42" t="str">
        <f t="shared" si="14"/>
        <v>N/A</v>
      </c>
      <c r="BO42" t="str">
        <f t="shared" si="15"/>
        <v>N/A</v>
      </c>
      <c r="BP42" t="str">
        <f t="shared" si="16"/>
        <v>N/A</v>
      </c>
      <c r="BQ42" t="str">
        <f t="shared" si="17"/>
        <v>N/A</v>
      </c>
      <c r="BR42" t="str">
        <f t="shared" si="18"/>
        <v>N/A</v>
      </c>
      <c r="BS42" t="str">
        <f t="shared" si="19"/>
        <v>N/A</v>
      </c>
      <c r="BT42" t="str">
        <f t="shared" si="20"/>
        <v>N/A</v>
      </c>
      <c r="BU42" t="str">
        <f t="shared" si="21"/>
        <v>N/A</v>
      </c>
      <c r="BV42" t="str">
        <f t="shared" si="22"/>
        <v>N/A</v>
      </c>
      <c r="BW42" t="str">
        <f t="shared" si="23"/>
        <v>N/A</v>
      </c>
      <c r="BX42" t="str">
        <f t="shared" si="24"/>
        <v>N/A</v>
      </c>
      <c r="BY42" t="str">
        <f t="shared" si="25"/>
        <v>N/A</v>
      </c>
      <c r="BZ42" t="str">
        <f t="shared" si="26"/>
        <v>N/A</v>
      </c>
      <c r="CA42" t="str">
        <f t="shared" si="27"/>
        <v>N/A</v>
      </c>
      <c r="CB42" t="str">
        <f t="shared" si="28"/>
        <v>N/A</v>
      </c>
      <c r="CC42" t="str">
        <f t="shared" si="29"/>
        <v>N/A</v>
      </c>
      <c r="CD42" t="str">
        <f t="shared" si="30"/>
        <v>N/A</v>
      </c>
      <c r="CE42" t="str">
        <f t="shared" si="31"/>
        <v>N/A</v>
      </c>
      <c r="CF42" t="str">
        <f t="shared" si="32"/>
        <v>N/A</v>
      </c>
      <c r="CG42" t="str">
        <f t="shared" si="33"/>
        <v>N/A</v>
      </c>
      <c r="CH42" t="str">
        <f t="shared" si="34"/>
        <v>N/A</v>
      </c>
      <c r="CI42" t="str">
        <f t="shared" si="35"/>
        <v>N/A</v>
      </c>
      <c r="CJ42" t="str">
        <f t="shared" si="36"/>
        <v>N/A</v>
      </c>
    </row>
    <row r="43" spans="1:88" x14ac:dyDescent="0.25">
      <c r="A43" t="s">
        <v>88</v>
      </c>
      <c r="B43">
        <v>11568</v>
      </c>
      <c r="C43" t="s">
        <v>89</v>
      </c>
      <c r="D43">
        <v>4184</v>
      </c>
      <c r="E43">
        <v>2774</v>
      </c>
      <c r="F43">
        <v>266</v>
      </c>
      <c r="G43">
        <v>29</v>
      </c>
      <c r="H43">
        <v>12</v>
      </c>
      <c r="I43">
        <v>60</v>
      </c>
      <c r="J43">
        <v>44</v>
      </c>
      <c r="K43">
        <v>0</v>
      </c>
      <c r="L43">
        <v>0</v>
      </c>
      <c r="M43">
        <v>6</v>
      </c>
      <c r="N43">
        <v>11</v>
      </c>
      <c r="O43">
        <v>29</v>
      </c>
      <c r="P43">
        <v>85</v>
      </c>
      <c r="Q43">
        <v>3</v>
      </c>
      <c r="R43">
        <v>0</v>
      </c>
      <c r="S43">
        <v>7</v>
      </c>
      <c r="T43">
        <v>11</v>
      </c>
      <c r="U43">
        <v>69</v>
      </c>
      <c r="V43">
        <v>39</v>
      </c>
      <c r="W43">
        <v>155</v>
      </c>
      <c r="X43">
        <v>21</v>
      </c>
      <c r="Y43">
        <v>20</v>
      </c>
      <c r="Z43">
        <v>73</v>
      </c>
      <c r="AA43">
        <v>162</v>
      </c>
      <c r="AB43">
        <v>0</v>
      </c>
      <c r="AC43">
        <v>72</v>
      </c>
      <c r="AD43">
        <v>0</v>
      </c>
      <c r="AE43">
        <v>0</v>
      </c>
      <c r="AF43">
        <v>0</v>
      </c>
      <c r="AG43">
        <v>0</v>
      </c>
      <c r="AH43">
        <v>5</v>
      </c>
      <c r="AI43">
        <v>147</v>
      </c>
      <c r="AJ43">
        <v>6</v>
      </c>
      <c r="AK43">
        <v>5</v>
      </c>
      <c r="AL43">
        <v>0</v>
      </c>
      <c r="AM43">
        <v>0</v>
      </c>
      <c r="AN43">
        <v>0</v>
      </c>
      <c r="AO43">
        <v>20</v>
      </c>
      <c r="AP43">
        <v>15</v>
      </c>
      <c r="AQ43">
        <v>38</v>
      </c>
      <c r="AR43">
        <v>0</v>
      </c>
      <c r="AT43">
        <v>11568</v>
      </c>
      <c r="AU43" t="str">
        <f t="shared" ref="AU43:AU47" si="45">AX43</f>
        <v>Estimate; Total: - Spanish or Spanish Creole:</v>
      </c>
      <c r="AV43" t="s">
        <v>988</v>
      </c>
      <c r="AX43" t="str">
        <f t="shared" si="37"/>
        <v>Estimate; Total: - Spanish or Spanish Creole:</v>
      </c>
      <c r="AY43" t="str">
        <f t="shared" si="38"/>
        <v>N/A</v>
      </c>
      <c r="AZ43" t="str">
        <f t="shared" si="0"/>
        <v>N/A</v>
      </c>
      <c r="BA43" t="str">
        <f t="shared" si="1"/>
        <v>N/A</v>
      </c>
      <c r="BB43" t="str">
        <f t="shared" si="2"/>
        <v>N/A</v>
      </c>
      <c r="BC43" t="str">
        <f t="shared" si="3"/>
        <v>N/A</v>
      </c>
      <c r="BD43" t="str">
        <f t="shared" si="4"/>
        <v>N/A</v>
      </c>
      <c r="BE43" t="str">
        <f t="shared" si="5"/>
        <v>N/A</v>
      </c>
      <c r="BF43" t="str">
        <f t="shared" si="6"/>
        <v>N/A</v>
      </c>
      <c r="BG43" t="str">
        <f t="shared" si="7"/>
        <v>N/A</v>
      </c>
      <c r="BH43" t="str">
        <f t="shared" si="8"/>
        <v>N/A</v>
      </c>
      <c r="BI43" t="str">
        <f t="shared" si="9"/>
        <v>N/A</v>
      </c>
      <c r="BJ43" t="str">
        <f t="shared" si="10"/>
        <v>N/A</v>
      </c>
      <c r="BK43" t="str">
        <f t="shared" si="11"/>
        <v>N/A</v>
      </c>
      <c r="BL43" t="str">
        <f t="shared" si="12"/>
        <v>N/A</v>
      </c>
      <c r="BM43" t="str">
        <f t="shared" si="13"/>
        <v>N/A</v>
      </c>
      <c r="BN43" t="str">
        <f t="shared" si="14"/>
        <v>N/A</v>
      </c>
      <c r="BO43" t="str">
        <f t="shared" si="15"/>
        <v>N/A</v>
      </c>
      <c r="BP43" t="str">
        <f t="shared" si="16"/>
        <v>N/A</v>
      </c>
      <c r="BQ43" t="str">
        <f t="shared" si="17"/>
        <v>N/A</v>
      </c>
      <c r="BR43" t="str">
        <f t="shared" si="18"/>
        <v>N/A</v>
      </c>
      <c r="BS43" t="str">
        <f t="shared" si="19"/>
        <v>N/A</v>
      </c>
      <c r="BT43" t="str">
        <f t="shared" si="20"/>
        <v>N/A</v>
      </c>
      <c r="BU43" t="str">
        <f t="shared" si="21"/>
        <v>N/A</v>
      </c>
      <c r="BV43" t="str">
        <f t="shared" si="22"/>
        <v>N/A</v>
      </c>
      <c r="BW43" t="str">
        <f t="shared" si="23"/>
        <v>N/A</v>
      </c>
      <c r="BX43" t="str">
        <f t="shared" si="24"/>
        <v>N/A</v>
      </c>
      <c r="BY43" t="str">
        <f t="shared" si="25"/>
        <v>N/A</v>
      </c>
      <c r="BZ43" t="str">
        <f t="shared" si="26"/>
        <v>N/A</v>
      </c>
      <c r="CA43" t="str">
        <f t="shared" si="27"/>
        <v>N/A</v>
      </c>
      <c r="CB43" t="str">
        <f t="shared" si="28"/>
        <v>N/A</v>
      </c>
      <c r="CC43" t="str">
        <f t="shared" si="29"/>
        <v>N/A</v>
      </c>
      <c r="CD43" t="str">
        <f t="shared" si="30"/>
        <v>N/A</v>
      </c>
      <c r="CE43" t="str">
        <f t="shared" si="31"/>
        <v>N/A</v>
      </c>
      <c r="CF43" t="str">
        <f t="shared" si="32"/>
        <v>N/A</v>
      </c>
      <c r="CG43" t="str">
        <f t="shared" si="33"/>
        <v>N/A</v>
      </c>
      <c r="CH43" t="str">
        <f t="shared" si="34"/>
        <v>N/A</v>
      </c>
      <c r="CI43" t="str">
        <f t="shared" si="35"/>
        <v>N/A</v>
      </c>
      <c r="CJ43" t="str">
        <f t="shared" si="36"/>
        <v>N/A</v>
      </c>
    </row>
    <row r="44" spans="1:88" x14ac:dyDescent="0.25">
      <c r="A44" t="s">
        <v>90</v>
      </c>
      <c r="B44">
        <v>11569</v>
      </c>
      <c r="C44" t="s">
        <v>91</v>
      </c>
      <c r="D44">
        <v>1272</v>
      </c>
      <c r="E44">
        <v>1177</v>
      </c>
      <c r="F44">
        <v>71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12</v>
      </c>
      <c r="Q44">
        <v>2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10</v>
      </c>
      <c r="AQ44">
        <v>0</v>
      </c>
      <c r="AR44">
        <v>0</v>
      </c>
      <c r="AT44">
        <v>11569</v>
      </c>
      <c r="AU44" t="str">
        <f t="shared" si="45"/>
        <v>Estimate; Total: - Spanish or Spanish Creole:</v>
      </c>
      <c r="AV44" t="s">
        <v>988</v>
      </c>
      <c r="AX44" t="str">
        <f t="shared" si="37"/>
        <v>Estimate; Total: - Spanish or Spanish Creole:</v>
      </c>
      <c r="AY44" t="str">
        <f t="shared" si="38"/>
        <v>N/A</v>
      </c>
      <c r="AZ44" t="str">
        <f t="shared" si="0"/>
        <v>N/A</v>
      </c>
      <c r="BA44" t="str">
        <f t="shared" si="1"/>
        <v>N/A</v>
      </c>
      <c r="BB44" t="str">
        <f t="shared" si="2"/>
        <v>N/A</v>
      </c>
      <c r="BC44" t="str">
        <f t="shared" si="3"/>
        <v>N/A</v>
      </c>
      <c r="BD44" t="str">
        <f t="shared" si="4"/>
        <v>N/A</v>
      </c>
      <c r="BE44" t="str">
        <f t="shared" si="5"/>
        <v>N/A</v>
      </c>
      <c r="BF44" t="str">
        <f t="shared" si="6"/>
        <v>N/A</v>
      </c>
      <c r="BG44" t="str">
        <f t="shared" si="7"/>
        <v>N/A</v>
      </c>
      <c r="BH44" t="str">
        <f t="shared" si="8"/>
        <v>N/A</v>
      </c>
      <c r="BI44" t="str">
        <f t="shared" si="9"/>
        <v>N/A</v>
      </c>
      <c r="BJ44" t="str">
        <f t="shared" si="10"/>
        <v>N/A</v>
      </c>
      <c r="BK44" t="str">
        <f t="shared" si="11"/>
        <v>N/A</v>
      </c>
      <c r="BL44" t="str">
        <f t="shared" si="12"/>
        <v>N/A</v>
      </c>
      <c r="BM44" t="str">
        <f t="shared" si="13"/>
        <v>N/A</v>
      </c>
      <c r="BN44" t="str">
        <f t="shared" si="14"/>
        <v>N/A</v>
      </c>
      <c r="BO44" t="str">
        <f t="shared" si="15"/>
        <v>N/A</v>
      </c>
      <c r="BP44" t="str">
        <f t="shared" si="16"/>
        <v>N/A</v>
      </c>
      <c r="BQ44" t="str">
        <f t="shared" si="17"/>
        <v>N/A</v>
      </c>
      <c r="BR44" t="str">
        <f t="shared" si="18"/>
        <v>N/A</v>
      </c>
      <c r="BS44" t="str">
        <f t="shared" si="19"/>
        <v>N/A</v>
      </c>
      <c r="BT44" t="str">
        <f t="shared" si="20"/>
        <v>N/A</v>
      </c>
      <c r="BU44" t="str">
        <f t="shared" si="21"/>
        <v>N/A</v>
      </c>
      <c r="BV44" t="str">
        <f t="shared" si="22"/>
        <v>N/A</v>
      </c>
      <c r="BW44" t="str">
        <f t="shared" si="23"/>
        <v>N/A</v>
      </c>
      <c r="BX44" t="str">
        <f t="shared" si="24"/>
        <v>N/A</v>
      </c>
      <c r="BY44" t="str">
        <f t="shared" si="25"/>
        <v>N/A</v>
      </c>
      <c r="BZ44" t="str">
        <f t="shared" si="26"/>
        <v>N/A</v>
      </c>
      <c r="CA44" t="str">
        <f t="shared" si="27"/>
        <v>N/A</v>
      </c>
      <c r="CB44" t="str">
        <f t="shared" si="28"/>
        <v>N/A</v>
      </c>
      <c r="CC44" t="str">
        <f t="shared" si="29"/>
        <v>N/A</v>
      </c>
      <c r="CD44" t="str">
        <f t="shared" si="30"/>
        <v>N/A</v>
      </c>
      <c r="CE44" t="str">
        <f t="shared" si="31"/>
        <v>N/A</v>
      </c>
      <c r="CF44" t="str">
        <f t="shared" si="32"/>
        <v>N/A</v>
      </c>
      <c r="CG44" t="str">
        <f t="shared" si="33"/>
        <v>N/A</v>
      </c>
      <c r="CH44" t="str">
        <f t="shared" si="34"/>
        <v>N/A</v>
      </c>
      <c r="CI44" t="str">
        <f t="shared" si="35"/>
        <v>N/A</v>
      </c>
      <c r="CJ44" t="str">
        <f t="shared" si="36"/>
        <v>N/A</v>
      </c>
    </row>
    <row r="45" spans="1:88" x14ac:dyDescent="0.25">
      <c r="A45" t="s">
        <v>92</v>
      </c>
      <c r="B45">
        <v>11570</v>
      </c>
      <c r="C45" t="s">
        <v>93</v>
      </c>
      <c r="D45">
        <v>26186</v>
      </c>
      <c r="E45">
        <v>22181</v>
      </c>
      <c r="F45">
        <v>2631</v>
      </c>
      <c r="G45">
        <v>119</v>
      </c>
      <c r="H45">
        <v>256</v>
      </c>
      <c r="I45">
        <v>156</v>
      </c>
      <c r="J45">
        <v>26</v>
      </c>
      <c r="K45">
        <v>83</v>
      </c>
      <c r="L45">
        <v>24</v>
      </c>
      <c r="M45">
        <v>6</v>
      </c>
      <c r="N45">
        <v>12</v>
      </c>
      <c r="O45">
        <v>68</v>
      </c>
      <c r="P45">
        <v>14</v>
      </c>
      <c r="Q45">
        <v>27</v>
      </c>
      <c r="R45">
        <v>50</v>
      </c>
      <c r="S45">
        <v>0</v>
      </c>
      <c r="T45">
        <v>9</v>
      </c>
      <c r="U45">
        <v>0</v>
      </c>
      <c r="V45">
        <v>188</v>
      </c>
      <c r="W45">
        <v>4</v>
      </c>
      <c r="X45">
        <v>0</v>
      </c>
      <c r="Y45">
        <v>34</v>
      </c>
      <c r="Z45">
        <v>22</v>
      </c>
      <c r="AA45">
        <v>98</v>
      </c>
      <c r="AB45">
        <v>32</v>
      </c>
      <c r="AC45">
        <v>18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43</v>
      </c>
      <c r="AJ45">
        <v>0</v>
      </c>
      <c r="AK45">
        <v>0</v>
      </c>
      <c r="AL45">
        <v>0</v>
      </c>
      <c r="AM45">
        <v>0</v>
      </c>
      <c r="AN45">
        <v>7</v>
      </c>
      <c r="AO45">
        <v>3</v>
      </c>
      <c r="AP45">
        <v>60</v>
      </c>
      <c r="AQ45">
        <v>15</v>
      </c>
      <c r="AR45">
        <v>0</v>
      </c>
      <c r="AT45">
        <v>11570</v>
      </c>
      <c r="AU45" t="str">
        <f t="shared" si="45"/>
        <v>Estimate; Total: - Spanish or Spanish Creole:</v>
      </c>
      <c r="AV45" t="s">
        <v>988</v>
      </c>
      <c r="AX45" t="str">
        <f t="shared" si="37"/>
        <v>Estimate; Total: - Spanish or Spanish Creole:</v>
      </c>
      <c r="AY45" t="str">
        <f t="shared" si="38"/>
        <v>N/A</v>
      </c>
      <c r="AZ45" t="str">
        <f t="shared" si="0"/>
        <v>N/A</v>
      </c>
      <c r="BA45" t="str">
        <f t="shared" si="1"/>
        <v>N/A</v>
      </c>
      <c r="BB45" t="str">
        <f t="shared" si="2"/>
        <v>N/A</v>
      </c>
      <c r="BC45" t="str">
        <f t="shared" si="3"/>
        <v>N/A</v>
      </c>
      <c r="BD45" t="str">
        <f t="shared" si="4"/>
        <v>N/A</v>
      </c>
      <c r="BE45" t="str">
        <f t="shared" si="5"/>
        <v>N/A</v>
      </c>
      <c r="BF45" t="str">
        <f t="shared" si="6"/>
        <v>N/A</v>
      </c>
      <c r="BG45" t="str">
        <f t="shared" si="7"/>
        <v>N/A</v>
      </c>
      <c r="BH45" t="str">
        <f t="shared" si="8"/>
        <v>N/A</v>
      </c>
      <c r="BI45" t="str">
        <f t="shared" si="9"/>
        <v>N/A</v>
      </c>
      <c r="BJ45" t="str">
        <f t="shared" si="10"/>
        <v>N/A</v>
      </c>
      <c r="BK45" t="str">
        <f t="shared" si="11"/>
        <v>N/A</v>
      </c>
      <c r="BL45" t="str">
        <f t="shared" si="12"/>
        <v>N/A</v>
      </c>
      <c r="BM45" t="str">
        <f t="shared" si="13"/>
        <v>N/A</v>
      </c>
      <c r="BN45" t="str">
        <f t="shared" si="14"/>
        <v>N/A</v>
      </c>
      <c r="BO45" t="str">
        <f t="shared" si="15"/>
        <v>N/A</v>
      </c>
      <c r="BP45" t="str">
        <f t="shared" si="16"/>
        <v>N/A</v>
      </c>
      <c r="BQ45" t="str">
        <f t="shared" si="17"/>
        <v>N/A</v>
      </c>
      <c r="BR45" t="str">
        <f t="shared" si="18"/>
        <v>N/A</v>
      </c>
      <c r="BS45" t="str">
        <f t="shared" si="19"/>
        <v>N/A</v>
      </c>
      <c r="BT45" t="str">
        <f t="shared" si="20"/>
        <v>N/A</v>
      </c>
      <c r="BU45" t="str">
        <f t="shared" si="21"/>
        <v>N/A</v>
      </c>
      <c r="BV45" t="str">
        <f t="shared" si="22"/>
        <v>N/A</v>
      </c>
      <c r="BW45" t="str">
        <f t="shared" si="23"/>
        <v>N/A</v>
      </c>
      <c r="BX45" t="str">
        <f t="shared" si="24"/>
        <v>N/A</v>
      </c>
      <c r="BY45" t="str">
        <f t="shared" si="25"/>
        <v>N/A</v>
      </c>
      <c r="BZ45" t="str">
        <f t="shared" si="26"/>
        <v>N/A</v>
      </c>
      <c r="CA45" t="str">
        <f t="shared" si="27"/>
        <v>N/A</v>
      </c>
      <c r="CB45" t="str">
        <f t="shared" si="28"/>
        <v>N/A</v>
      </c>
      <c r="CC45" t="str">
        <f t="shared" si="29"/>
        <v>N/A</v>
      </c>
      <c r="CD45" t="str">
        <f t="shared" si="30"/>
        <v>N/A</v>
      </c>
      <c r="CE45" t="str">
        <f t="shared" si="31"/>
        <v>N/A</v>
      </c>
      <c r="CF45" t="str">
        <f t="shared" si="32"/>
        <v>N/A</v>
      </c>
      <c r="CG45" t="str">
        <f t="shared" si="33"/>
        <v>N/A</v>
      </c>
      <c r="CH45" t="str">
        <f t="shared" si="34"/>
        <v>N/A</v>
      </c>
      <c r="CI45" t="str">
        <f t="shared" si="35"/>
        <v>N/A</v>
      </c>
      <c r="CJ45" t="str">
        <f t="shared" si="36"/>
        <v>N/A</v>
      </c>
    </row>
    <row r="46" spans="1:88" x14ac:dyDescent="0.25">
      <c r="A46" t="s">
        <v>94</v>
      </c>
      <c r="B46">
        <v>11572</v>
      </c>
      <c r="C46" t="s">
        <v>95</v>
      </c>
      <c r="D46">
        <v>27530</v>
      </c>
      <c r="E46">
        <v>23151</v>
      </c>
      <c r="F46">
        <v>1613</v>
      </c>
      <c r="G46">
        <v>49</v>
      </c>
      <c r="H46">
        <v>11</v>
      </c>
      <c r="I46">
        <v>781</v>
      </c>
      <c r="J46">
        <v>57</v>
      </c>
      <c r="K46">
        <v>26</v>
      </c>
      <c r="L46">
        <v>58</v>
      </c>
      <c r="M46">
        <v>1</v>
      </c>
      <c r="N46">
        <v>0</v>
      </c>
      <c r="O46">
        <v>223</v>
      </c>
      <c r="P46">
        <v>686</v>
      </c>
      <c r="Q46">
        <v>50</v>
      </c>
      <c r="R46">
        <v>0</v>
      </c>
      <c r="S46">
        <v>17</v>
      </c>
      <c r="T46">
        <v>27</v>
      </c>
      <c r="U46">
        <v>0</v>
      </c>
      <c r="V46">
        <v>0</v>
      </c>
      <c r="W46">
        <v>14</v>
      </c>
      <c r="X46">
        <v>0</v>
      </c>
      <c r="Y46">
        <v>119</v>
      </c>
      <c r="Z46">
        <v>103</v>
      </c>
      <c r="AA46">
        <v>50</v>
      </c>
      <c r="AB46">
        <v>27</v>
      </c>
      <c r="AC46">
        <v>200</v>
      </c>
      <c r="AD46">
        <v>0</v>
      </c>
      <c r="AE46">
        <v>0</v>
      </c>
      <c r="AF46">
        <v>0</v>
      </c>
      <c r="AG46">
        <v>0</v>
      </c>
      <c r="AH46">
        <v>9</v>
      </c>
      <c r="AI46">
        <v>33</v>
      </c>
      <c r="AJ46">
        <v>65</v>
      </c>
      <c r="AK46">
        <v>0</v>
      </c>
      <c r="AL46">
        <v>0</v>
      </c>
      <c r="AM46">
        <v>0</v>
      </c>
      <c r="AN46">
        <v>16</v>
      </c>
      <c r="AO46">
        <v>9</v>
      </c>
      <c r="AP46">
        <v>135</v>
      </c>
      <c r="AQ46">
        <v>0</v>
      </c>
      <c r="AR46">
        <v>0</v>
      </c>
      <c r="AT46">
        <v>11572</v>
      </c>
      <c r="AU46" t="str">
        <f t="shared" si="45"/>
        <v>Estimate; Total: - Spanish or Spanish Creole:</v>
      </c>
      <c r="AV46" t="s">
        <v>988</v>
      </c>
      <c r="AX46" t="str">
        <f t="shared" si="37"/>
        <v>Estimate; Total: - Spanish or Spanish Creole:</v>
      </c>
      <c r="AY46" t="str">
        <f t="shared" si="38"/>
        <v>N/A</v>
      </c>
      <c r="AZ46" t="str">
        <f t="shared" si="0"/>
        <v>N/A</v>
      </c>
      <c r="BA46" t="str">
        <f t="shared" si="1"/>
        <v>N/A</v>
      </c>
      <c r="BB46" t="str">
        <f t="shared" si="2"/>
        <v>N/A</v>
      </c>
      <c r="BC46" t="str">
        <f t="shared" si="3"/>
        <v>N/A</v>
      </c>
      <c r="BD46" t="str">
        <f t="shared" si="4"/>
        <v>N/A</v>
      </c>
      <c r="BE46" t="str">
        <f t="shared" si="5"/>
        <v>N/A</v>
      </c>
      <c r="BF46" t="str">
        <f t="shared" si="6"/>
        <v>N/A</v>
      </c>
      <c r="BG46" t="str">
        <f t="shared" si="7"/>
        <v>N/A</v>
      </c>
      <c r="BH46" t="str">
        <f t="shared" si="8"/>
        <v>N/A</v>
      </c>
      <c r="BI46" t="str">
        <f t="shared" si="9"/>
        <v>N/A</v>
      </c>
      <c r="BJ46" t="str">
        <f t="shared" si="10"/>
        <v>N/A</v>
      </c>
      <c r="BK46" t="str">
        <f t="shared" si="11"/>
        <v>N/A</v>
      </c>
      <c r="BL46" t="str">
        <f t="shared" si="12"/>
        <v>N/A</v>
      </c>
      <c r="BM46" t="str">
        <f t="shared" si="13"/>
        <v>N/A</v>
      </c>
      <c r="BN46" t="str">
        <f t="shared" si="14"/>
        <v>N/A</v>
      </c>
      <c r="BO46" t="str">
        <f t="shared" si="15"/>
        <v>N/A</v>
      </c>
      <c r="BP46" t="str">
        <f t="shared" si="16"/>
        <v>N/A</v>
      </c>
      <c r="BQ46" t="str">
        <f t="shared" si="17"/>
        <v>N/A</v>
      </c>
      <c r="BR46" t="str">
        <f t="shared" si="18"/>
        <v>N/A</v>
      </c>
      <c r="BS46" t="str">
        <f t="shared" si="19"/>
        <v>N/A</v>
      </c>
      <c r="BT46" t="str">
        <f t="shared" si="20"/>
        <v>N/A</v>
      </c>
      <c r="BU46" t="str">
        <f t="shared" si="21"/>
        <v>N/A</v>
      </c>
      <c r="BV46" t="str">
        <f t="shared" si="22"/>
        <v>N/A</v>
      </c>
      <c r="BW46" t="str">
        <f t="shared" si="23"/>
        <v>N/A</v>
      </c>
      <c r="BX46" t="str">
        <f t="shared" si="24"/>
        <v>N/A</v>
      </c>
      <c r="BY46" t="str">
        <f t="shared" si="25"/>
        <v>N/A</v>
      </c>
      <c r="BZ46" t="str">
        <f t="shared" si="26"/>
        <v>N/A</v>
      </c>
      <c r="CA46" t="str">
        <f t="shared" si="27"/>
        <v>N/A</v>
      </c>
      <c r="CB46" t="str">
        <f t="shared" si="28"/>
        <v>N/A</v>
      </c>
      <c r="CC46" t="str">
        <f t="shared" si="29"/>
        <v>N/A</v>
      </c>
      <c r="CD46" t="str">
        <f t="shared" si="30"/>
        <v>N/A</v>
      </c>
      <c r="CE46" t="str">
        <f t="shared" si="31"/>
        <v>N/A</v>
      </c>
      <c r="CF46" t="str">
        <f t="shared" si="32"/>
        <v>N/A</v>
      </c>
      <c r="CG46" t="str">
        <f t="shared" si="33"/>
        <v>N/A</v>
      </c>
      <c r="CH46" t="str">
        <f t="shared" si="34"/>
        <v>N/A</v>
      </c>
      <c r="CI46" t="str">
        <f t="shared" si="35"/>
        <v>N/A</v>
      </c>
      <c r="CJ46" t="str">
        <f t="shared" si="36"/>
        <v>N/A</v>
      </c>
    </row>
    <row r="47" spans="1:88" x14ac:dyDescent="0.25">
      <c r="A47" t="s">
        <v>96</v>
      </c>
      <c r="B47">
        <v>11575</v>
      </c>
      <c r="C47" t="s">
        <v>97</v>
      </c>
      <c r="D47">
        <v>15447</v>
      </c>
      <c r="E47">
        <v>10397</v>
      </c>
      <c r="F47">
        <v>4559</v>
      </c>
      <c r="G47">
        <v>67</v>
      </c>
      <c r="H47">
        <v>276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60</v>
      </c>
      <c r="AA47">
        <v>0</v>
      </c>
      <c r="AB47">
        <v>14</v>
      </c>
      <c r="AC47">
        <v>5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53</v>
      </c>
      <c r="AK47">
        <v>0</v>
      </c>
      <c r="AL47">
        <v>0</v>
      </c>
      <c r="AM47">
        <v>0</v>
      </c>
      <c r="AN47">
        <v>0</v>
      </c>
      <c r="AO47">
        <v>16</v>
      </c>
      <c r="AP47">
        <v>0</v>
      </c>
      <c r="AQ47">
        <v>0</v>
      </c>
      <c r="AR47">
        <v>0</v>
      </c>
      <c r="AT47">
        <v>11575</v>
      </c>
      <c r="AU47" t="str">
        <f t="shared" si="45"/>
        <v>Estimate; Total: - Spanish or Spanish Creole:</v>
      </c>
      <c r="AV47" t="s">
        <v>988</v>
      </c>
      <c r="AX47" t="str">
        <f t="shared" si="37"/>
        <v>Estimate; Total: - Spanish or Spanish Creole:</v>
      </c>
      <c r="AY47" t="str">
        <f t="shared" si="38"/>
        <v>N/A</v>
      </c>
      <c r="AZ47" t="str">
        <f t="shared" si="0"/>
        <v>N/A</v>
      </c>
      <c r="BA47" t="str">
        <f t="shared" si="1"/>
        <v>N/A</v>
      </c>
      <c r="BB47" t="str">
        <f t="shared" si="2"/>
        <v>N/A</v>
      </c>
      <c r="BC47" t="str">
        <f t="shared" si="3"/>
        <v>N/A</v>
      </c>
      <c r="BD47" t="str">
        <f t="shared" si="4"/>
        <v>N/A</v>
      </c>
      <c r="BE47" t="str">
        <f t="shared" si="5"/>
        <v>N/A</v>
      </c>
      <c r="BF47" t="str">
        <f t="shared" si="6"/>
        <v>N/A</v>
      </c>
      <c r="BG47" t="str">
        <f t="shared" si="7"/>
        <v>N/A</v>
      </c>
      <c r="BH47" t="str">
        <f t="shared" si="8"/>
        <v>N/A</v>
      </c>
      <c r="BI47" t="str">
        <f t="shared" si="9"/>
        <v>N/A</v>
      </c>
      <c r="BJ47" t="str">
        <f t="shared" si="10"/>
        <v>N/A</v>
      </c>
      <c r="BK47" t="str">
        <f t="shared" si="11"/>
        <v>N/A</v>
      </c>
      <c r="BL47" t="str">
        <f t="shared" si="12"/>
        <v>N/A</v>
      </c>
      <c r="BM47" t="str">
        <f t="shared" si="13"/>
        <v>N/A</v>
      </c>
      <c r="BN47" t="str">
        <f t="shared" si="14"/>
        <v>N/A</v>
      </c>
      <c r="BO47" t="str">
        <f t="shared" si="15"/>
        <v>N/A</v>
      </c>
      <c r="BP47" t="str">
        <f t="shared" si="16"/>
        <v>N/A</v>
      </c>
      <c r="BQ47" t="str">
        <f t="shared" si="17"/>
        <v>N/A</v>
      </c>
      <c r="BR47" t="str">
        <f t="shared" si="18"/>
        <v>N/A</v>
      </c>
      <c r="BS47" t="str">
        <f t="shared" si="19"/>
        <v>N/A</v>
      </c>
      <c r="BT47" t="str">
        <f t="shared" si="20"/>
        <v>N/A</v>
      </c>
      <c r="BU47" t="str">
        <f t="shared" si="21"/>
        <v>N/A</v>
      </c>
      <c r="BV47" t="str">
        <f t="shared" si="22"/>
        <v>N/A</v>
      </c>
      <c r="BW47" t="str">
        <f t="shared" si="23"/>
        <v>N/A</v>
      </c>
      <c r="BX47" t="str">
        <f t="shared" si="24"/>
        <v>N/A</v>
      </c>
      <c r="BY47" t="str">
        <f t="shared" si="25"/>
        <v>N/A</v>
      </c>
      <c r="BZ47" t="str">
        <f t="shared" si="26"/>
        <v>N/A</v>
      </c>
      <c r="CA47" t="str">
        <f t="shared" si="27"/>
        <v>N/A</v>
      </c>
      <c r="CB47" t="str">
        <f t="shared" si="28"/>
        <v>N/A</v>
      </c>
      <c r="CC47" t="str">
        <f t="shared" si="29"/>
        <v>N/A</v>
      </c>
      <c r="CD47" t="str">
        <f t="shared" si="30"/>
        <v>N/A</v>
      </c>
      <c r="CE47" t="str">
        <f t="shared" si="31"/>
        <v>N/A</v>
      </c>
      <c r="CF47" t="str">
        <f t="shared" si="32"/>
        <v>N/A</v>
      </c>
      <c r="CG47" t="str">
        <f t="shared" si="33"/>
        <v>N/A</v>
      </c>
      <c r="CH47" t="str">
        <f t="shared" si="34"/>
        <v>N/A</v>
      </c>
      <c r="CI47" t="str">
        <f t="shared" si="35"/>
        <v>N/A</v>
      </c>
      <c r="CJ47" t="str">
        <f t="shared" si="36"/>
        <v>N/A</v>
      </c>
    </row>
    <row r="48" spans="1:88" x14ac:dyDescent="0.25">
      <c r="A48" t="s">
        <v>98</v>
      </c>
      <c r="B48">
        <v>11576</v>
      </c>
      <c r="C48" t="s">
        <v>99</v>
      </c>
      <c r="D48">
        <v>11742</v>
      </c>
      <c r="E48">
        <v>8699</v>
      </c>
      <c r="F48">
        <v>325</v>
      </c>
      <c r="G48">
        <v>80</v>
      </c>
      <c r="H48">
        <v>4</v>
      </c>
      <c r="I48">
        <v>71</v>
      </c>
      <c r="J48">
        <v>3</v>
      </c>
      <c r="K48">
        <v>0</v>
      </c>
      <c r="L48">
        <v>9</v>
      </c>
      <c r="M48">
        <v>0</v>
      </c>
      <c r="N48">
        <v>0</v>
      </c>
      <c r="O48">
        <v>123</v>
      </c>
      <c r="P48">
        <v>136</v>
      </c>
      <c r="Q48">
        <v>10</v>
      </c>
      <c r="R48">
        <v>0</v>
      </c>
      <c r="S48">
        <v>3</v>
      </c>
      <c r="T48">
        <v>0</v>
      </c>
      <c r="U48">
        <v>491</v>
      </c>
      <c r="V48">
        <v>145</v>
      </c>
      <c r="W48">
        <v>236</v>
      </c>
      <c r="X48">
        <v>38</v>
      </c>
      <c r="Y48">
        <v>116</v>
      </c>
      <c r="Z48">
        <v>60</v>
      </c>
      <c r="AA48">
        <v>485</v>
      </c>
      <c r="AB48">
        <v>13</v>
      </c>
      <c r="AC48">
        <v>334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103</v>
      </c>
      <c r="AJ48">
        <v>27</v>
      </c>
      <c r="AK48">
        <v>0</v>
      </c>
      <c r="AL48">
        <v>0</v>
      </c>
      <c r="AM48">
        <v>0</v>
      </c>
      <c r="AN48">
        <v>0</v>
      </c>
      <c r="AO48">
        <v>48</v>
      </c>
      <c r="AP48">
        <v>177</v>
      </c>
      <c r="AQ48">
        <v>3</v>
      </c>
      <c r="AR48">
        <v>3</v>
      </c>
      <c r="AT48">
        <v>11576</v>
      </c>
      <c r="AU48" t="str">
        <f>BM48</f>
        <v>Estimate; Total: - Persian:</v>
      </c>
      <c r="AV48" t="s">
        <v>990</v>
      </c>
      <c r="AX48" t="str">
        <f t="shared" si="37"/>
        <v>FALSE</v>
      </c>
      <c r="AY48" t="str">
        <f t="shared" si="38"/>
        <v>FALSE</v>
      </c>
      <c r="AZ48" t="str">
        <f t="shared" si="0"/>
        <v>FALSE</v>
      </c>
      <c r="BA48" t="str">
        <f t="shared" si="1"/>
        <v>FALSE</v>
      </c>
      <c r="BB48" t="str">
        <f t="shared" si="2"/>
        <v>FALSE</v>
      </c>
      <c r="BC48" t="str">
        <f t="shared" si="3"/>
        <v>FALSE</v>
      </c>
      <c r="BD48" t="str">
        <f t="shared" si="4"/>
        <v>FALSE</v>
      </c>
      <c r="BE48" t="str">
        <f t="shared" si="5"/>
        <v>FALSE</v>
      </c>
      <c r="BF48" t="str">
        <f t="shared" si="6"/>
        <v>FALSE</v>
      </c>
      <c r="BG48" t="str">
        <f t="shared" si="7"/>
        <v>FALSE</v>
      </c>
      <c r="BH48" t="str">
        <f t="shared" si="8"/>
        <v>FALSE</v>
      </c>
      <c r="BI48" t="str">
        <f t="shared" si="9"/>
        <v>FALSE</v>
      </c>
      <c r="BJ48" t="str">
        <f t="shared" si="10"/>
        <v>FALSE</v>
      </c>
      <c r="BK48" t="str">
        <f t="shared" si="11"/>
        <v>FALSE</v>
      </c>
      <c r="BL48" t="str">
        <f t="shared" si="12"/>
        <v>FALSE</v>
      </c>
      <c r="BM48" t="str">
        <f t="shared" si="13"/>
        <v>Estimate; Total: - Persian:</v>
      </c>
      <c r="BN48" t="str">
        <f t="shared" si="14"/>
        <v>N/A</v>
      </c>
      <c r="BO48" t="str">
        <f t="shared" si="15"/>
        <v>N/A</v>
      </c>
      <c r="BP48" t="str">
        <f t="shared" si="16"/>
        <v>N/A</v>
      </c>
      <c r="BQ48" t="str">
        <f t="shared" si="17"/>
        <v>N/A</v>
      </c>
      <c r="BR48" t="str">
        <f t="shared" si="18"/>
        <v>N/A</v>
      </c>
      <c r="BS48" t="str">
        <f t="shared" si="19"/>
        <v>N/A</v>
      </c>
      <c r="BT48" t="str">
        <f t="shared" si="20"/>
        <v>N/A</v>
      </c>
      <c r="BU48" t="str">
        <f t="shared" si="21"/>
        <v>N/A</v>
      </c>
      <c r="BV48" t="str">
        <f t="shared" si="22"/>
        <v>N/A</v>
      </c>
      <c r="BW48" t="str">
        <f t="shared" si="23"/>
        <v>N/A</v>
      </c>
      <c r="BX48" t="str">
        <f t="shared" si="24"/>
        <v>N/A</v>
      </c>
      <c r="BY48" t="str">
        <f t="shared" si="25"/>
        <v>N/A</v>
      </c>
      <c r="BZ48" t="str">
        <f t="shared" si="26"/>
        <v>N/A</v>
      </c>
      <c r="CA48" t="str">
        <f t="shared" si="27"/>
        <v>N/A</v>
      </c>
      <c r="CB48" t="str">
        <f t="shared" si="28"/>
        <v>N/A</v>
      </c>
      <c r="CC48" t="str">
        <f t="shared" si="29"/>
        <v>N/A</v>
      </c>
      <c r="CD48" t="str">
        <f t="shared" si="30"/>
        <v>N/A</v>
      </c>
      <c r="CE48" t="str">
        <f t="shared" si="31"/>
        <v>N/A</v>
      </c>
      <c r="CF48" t="str">
        <f t="shared" si="32"/>
        <v>N/A</v>
      </c>
      <c r="CG48" t="str">
        <f t="shared" si="33"/>
        <v>N/A</v>
      </c>
      <c r="CH48" t="str">
        <f t="shared" si="34"/>
        <v>N/A</v>
      </c>
      <c r="CI48" t="str">
        <f t="shared" si="35"/>
        <v>N/A</v>
      </c>
      <c r="CJ48" t="str">
        <f t="shared" si="36"/>
        <v>N/A</v>
      </c>
    </row>
    <row r="49" spans="1:88" x14ac:dyDescent="0.25">
      <c r="A49" t="s">
        <v>100</v>
      </c>
      <c r="B49">
        <v>11577</v>
      </c>
      <c r="C49" t="s">
        <v>101</v>
      </c>
      <c r="D49">
        <v>12115</v>
      </c>
      <c r="E49">
        <v>8178</v>
      </c>
      <c r="F49">
        <v>798</v>
      </c>
      <c r="G49">
        <v>43</v>
      </c>
      <c r="H49">
        <v>0</v>
      </c>
      <c r="I49">
        <v>117</v>
      </c>
      <c r="J49">
        <v>88</v>
      </c>
      <c r="K49">
        <v>78</v>
      </c>
      <c r="L49">
        <v>13</v>
      </c>
      <c r="M49">
        <v>0</v>
      </c>
      <c r="N49">
        <v>4</v>
      </c>
      <c r="O49">
        <v>56</v>
      </c>
      <c r="P49">
        <v>36</v>
      </c>
      <c r="Q49">
        <v>64</v>
      </c>
      <c r="R49">
        <v>22</v>
      </c>
      <c r="S49">
        <v>0</v>
      </c>
      <c r="T49">
        <v>4</v>
      </c>
      <c r="U49">
        <v>721</v>
      </c>
      <c r="V49">
        <v>43</v>
      </c>
      <c r="W49">
        <v>227</v>
      </c>
      <c r="X49">
        <v>213</v>
      </c>
      <c r="Y49">
        <v>156</v>
      </c>
      <c r="Z49">
        <v>0</v>
      </c>
      <c r="AA49">
        <v>520</v>
      </c>
      <c r="AB49">
        <v>0</v>
      </c>
      <c r="AC49">
        <v>356</v>
      </c>
      <c r="AD49">
        <v>0</v>
      </c>
      <c r="AE49">
        <v>0</v>
      </c>
      <c r="AF49">
        <v>38</v>
      </c>
      <c r="AG49">
        <v>0</v>
      </c>
      <c r="AH49">
        <v>16</v>
      </c>
      <c r="AI49">
        <v>196</v>
      </c>
      <c r="AJ49">
        <v>5</v>
      </c>
      <c r="AK49">
        <v>0</v>
      </c>
      <c r="AL49">
        <v>0</v>
      </c>
      <c r="AM49">
        <v>0</v>
      </c>
      <c r="AN49">
        <v>0</v>
      </c>
      <c r="AO49">
        <v>20</v>
      </c>
      <c r="AP49">
        <v>92</v>
      </c>
      <c r="AQ49">
        <v>0</v>
      </c>
      <c r="AR49">
        <v>11</v>
      </c>
      <c r="AT49">
        <v>11577</v>
      </c>
      <c r="AU49" t="str">
        <f>AX49</f>
        <v>Estimate; Total: - Spanish or Spanish Creole:</v>
      </c>
      <c r="AV49" t="s">
        <v>988</v>
      </c>
      <c r="AX49" t="str">
        <f t="shared" si="37"/>
        <v>Estimate; Total: - Spanish or Spanish Creole:</v>
      </c>
      <c r="AY49" t="str">
        <f t="shared" si="38"/>
        <v>N/A</v>
      </c>
      <c r="AZ49" t="str">
        <f t="shared" si="0"/>
        <v>N/A</v>
      </c>
      <c r="BA49" t="str">
        <f t="shared" si="1"/>
        <v>N/A</v>
      </c>
      <c r="BB49" t="str">
        <f t="shared" si="2"/>
        <v>N/A</v>
      </c>
      <c r="BC49" t="str">
        <f t="shared" si="3"/>
        <v>N/A</v>
      </c>
      <c r="BD49" t="str">
        <f t="shared" si="4"/>
        <v>N/A</v>
      </c>
      <c r="BE49" t="str">
        <f t="shared" si="5"/>
        <v>N/A</v>
      </c>
      <c r="BF49" t="str">
        <f t="shared" si="6"/>
        <v>N/A</v>
      </c>
      <c r="BG49" t="str">
        <f t="shared" si="7"/>
        <v>N/A</v>
      </c>
      <c r="BH49" t="str">
        <f t="shared" si="8"/>
        <v>N/A</v>
      </c>
      <c r="BI49" t="str">
        <f t="shared" si="9"/>
        <v>N/A</v>
      </c>
      <c r="BJ49" t="str">
        <f t="shared" si="10"/>
        <v>N/A</v>
      </c>
      <c r="BK49" t="str">
        <f t="shared" si="11"/>
        <v>N/A</v>
      </c>
      <c r="BL49" t="str">
        <f t="shared" si="12"/>
        <v>N/A</v>
      </c>
      <c r="BM49" t="str">
        <f t="shared" si="13"/>
        <v>N/A</v>
      </c>
      <c r="BN49" t="str">
        <f t="shared" si="14"/>
        <v>N/A</v>
      </c>
      <c r="BO49" t="str">
        <f t="shared" si="15"/>
        <v>N/A</v>
      </c>
      <c r="BP49" t="str">
        <f t="shared" si="16"/>
        <v>N/A</v>
      </c>
      <c r="BQ49" t="str">
        <f t="shared" si="17"/>
        <v>N/A</v>
      </c>
      <c r="BR49" t="str">
        <f t="shared" si="18"/>
        <v>N/A</v>
      </c>
      <c r="BS49" t="str">
        <f t="shared" si="19"/>
        <v>N/A</v>
      </c>
      <c r="BT49" t="str">
        <f t="shared" si="20"/>
        <v>N/A</v>
      </c>
      <c r="BU49" t="str">
        <f t="shared" si="21"/>
        <v>N/A</v>
      </c>
      <c r="BV49" t="str">
        <f t="shared" si="22"/>
        <v>N/A</v>
      </c>
      <c r="BW49" t="str">
        <f t="shared" si="23"/>
        <v>N/A</v>
      </c>
      <c r="BX49" t="str">
        <f t="shared" si="24"/>
        <v>N/A</v>
      </c>
      <c r="BY49" t="str">
        <f t="shared" si="25"/>
        <v>N/A</v>
      </c>
      <c r="BZ49" t="str">
        <f t="shared" si="26"/>
        <v>N/A</v>
      </c>
      <c r="CA49" t="str">
        <f t="shared" si="27"/>
        <v>N/A</v>
      </c>
      <c r="CB49" t="str">
        <f t="shared" si="28"/>
        <v>N/A</v>
      </c>
      <c r="CC49" t="str">
        <f t="shared" si="29"/>
        <v>N/A</v>
      </c>
      <c r="CD49" t="str">
        <f t="shared" si="30"/>
        <v>N/A</v>
      </c>
      <c r="CE49" t="str">
        <f t="shared" si="31"/>
        <v>N/A</v>
      </c>
      <c r="CF49" t="str">
        <f t="shared" si="32"/>
        <v>N/A</v>
      </c>
      <c r="CG49" t="str">
        <f t="shared" si="33"/>
        <v>N/A</v>
      </c>
      <c r="CH49" t="str">
        <f t="shared" si="34"/>
        <v>N/A</v>
      </c>
      <c r="CI49" t="str">
        <f t="shared" si="35"/>
        <v>N/A</v>
      </c>
      <c r="CJ49" t="str">
        <f t="shared" si="36"/>
        <v>N/A</v>
      </c>
    </row>
    <row r="50" spans="1:88" x14ac:dyDescent="0.25">
      <c r="A50" t="s">
        <v>102</v>
      </c>
      <c r="B50">
        <v>11579</v>
      </c>
      <c r="C50" t="s">
        <v>103</v>
      </c>
      <c r="D50">
        <v>4918</v>
      </c>
      <c r="E50">
        <v>3963</v>
      </c>
      <c r="F50">
        <v>384</v>
      </c>
      <c r="G50">
        <v>128</v>
      </c>
      <c r="H50">
        <v>0</v>
      </c>
      <c r="I50">
        <v>44</v>
      </c>
      <c r="J50">
        <v>124</v>
      </c>
      <c r="K50">
        <v>24</v>
      </c>
      <c r="L50">
        <v>0</v>
      </c>
      <c r="M50">
        <v>0</v>
      </c>
      <c r="N50">
        <v>0</v>
      </c>
      <c r="O50">
        <v>64</v>
      </c>
      <c r="P50">
        <v>82</v>
      </c>
      <c r="Q50">
        <v>51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14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11</v>
      </c>
      <c r="AJ50">
        <v>0</v>
      </c>
      <c r="AK50">
        <v>0</v>
      </c>
      <c r="AL50">
        <v>0</v>
      </c>
      <c r="AM50">
        <v>0</v>
      </c>
      <c r="AN50">
        <v>9</v>
      </c>
      <c r="AO50">
        <v>0</v>
      </c>
      <c r="AP50">
        <v>20</v>
      </c>
      <c r="AQ50">
        <v>0</v>
      </c>
      <c r="AR50">
        <v>0</v>
      </c>
      <c r="AT50">
        <v>11579</v>
      </c>
      <c r="AU50" t="str">
        <f t="shared" ref="AU50:AU54" si="46">AX50</f>
        <v>Estimate; Total: - Spanish or Spanish Creole:</v>
      </c>
      <c r="AV50" t="s">
        <v>988</v>
      </c>
      <c r="AX50" t="str">
        <f t="shared" si="37"/>
        <v>Estimate; Total: - Spanish or Spanish Creole:</v>
      </c>
      <c r="AY50" t="str">
        <f t="shared" si="38"/>
        <v>N/A</v>
      </c>
      <c r="AZ50" t="str">
        <f t="shared" si="0"/>
        <v>N/A</v>
      </c>
      <c r="BA50" t="str">
        <f t="shared" si="1"/>
        <v>N/A</v>
      </c>
      <c r="BB50" t="str">
        <f t="shared" si="2"/>
        <v>N/A</v>
      </c>
      <c r="BC50" t="str">
        <f t="shared" si="3"/>
        <v>N/A</v>
      </c>
      <c r="BD50" t="str">
        <f t="shared" si="4"/>
        <v>N/A</v>
      </c>
      <c r="BE50" t="str">
        <f t="shared" si="5"/>
        <v>N/A</v>
      </c>
      <c r="BF50" t="str">
        <f t="shared" si="6"/>
        <v>N/A</v>
      </c>
      <c r="BG50" t="str">
        <f t="shared" si="7"/>
        <v>N/A</v>
      </c>
      <c r="BH50" t="str">
        <f t="shared" si="8"/>
        <v>N/A</v>
      </c>
      <c r="BI50" t="str">
        <f t="shared" si="9"/>
        <v>N/A</v>
      </c>
      <c r="BJ50" t="str">
        <f t="shared" si="10"/>
        <v>N/A</v>
      </c>
      <c r="BK50" t="str">
        <f t="shared" si="11"/>
        <v>N/A</v>
      </c>
      <c r="BL50" t="str">
        <f t="shared" si="12"/>
        <v>N/A</v>
      </c>
      <c r="BM50" t="str">
        <f t="shared" si="13"/>
        <v>N/A</v>
      </c>
      <c r="BN50" t="str">
        <f t="shared" si="14"/>
        <v>N/A</v>
      </c>
      <c r="BO50" t="str">
        <f t="shared" si="15"/>
        <v>N/A</v>
      </c>
      <c r="BP50" t="str">
        <f t="shared" si="16"/>
        <v>N/A</v>
      </c>
      <c r="BQ50" t="str">
        <f t="shared" si="17"/>
        <v>N/A</v>
      </c>
      <c r="BR50" t="str">
        <f t="shared" si="18"/>
        <v>N/A</v>
      </c>
      <c r="BS50" t="str">
        <f t="shared" si="19"/>
        <v>N/A</v>
      </c>
      <c r="BT50" t="str">
        <f t="shared" si="20"/>
        <v>N/A</v>
      </c>
      <c r="BU50" t="str">
        <f t="shared" si="21"/>
        <v>N/A</v>
      </c>
      <c r="BV50" t="str">
        <f t="shared" si="22"/>
        <v>N/A</v>
      </c>
      <c r="BW50" t="str">
        <f t="shared" si="23"/>
        <v>N/A</v>
      </c>
      <c r="BX50" t="str">
        <f t="shared" si="24"/>
        <v>N/A</v>
      </c>
      <c r="BY50" t="str">
        <f t="shared" si="25"/>
        <v>N/A</v>
      </c>
      <c r="BZ50" t="str">
        <f t="shared" si="26"/>
        <v>N/A</v>
      </c>
      <c r="CA50" t="str">
        <f t="shared" si="27"/>
        <v>N/A</v>
      </c>
      <c r="CB50" t="str">
        <f t="shared" si="28"/>
        <v>N/A</v>
      </c>
      <c r="CC50" t="str">
        <f t="shared" si="29"/>
        <v>N/A</v>
      </c>
      <c r="CD50" t="str">
        <f t="shared" si="30"/>
        <v>N/A</v>
      </c>
      <c r="CE50" t="str">
        <f t="shared" si="31"/>
        <v>N/A</v>
      </c>
      <c r="CF50" t="str">
        <f t="shared" si="32"/>
        <v>N/A</v>
      </c>
      <c r="CG50" t="str">
        <f t="shared" si="33"/>
        <v>N/A</v>
      </c>
      <c r="CH50" t="str">
        <f t="shared" si="34"/>
        <v>N/A</v>
      </c>
      <c r="CI50" t="str">
        <f t="shared" si="35"/>
        <v>N/A</v>
      </c>
      <c r="CJ50" t="str">
        <f t="shared" si="36"/>
        <v>N/A</v>
      </c>
    </row>
    <row r="51" spans="1:88" x14ac:dyDescent="0.25">
      <c r="A51" t="s">
        <v>104</v>
      </c>
      <c r="B51">
        <v>11580</v>
      </c>
      <c r="C51" t="s">
        <v>105</v>
      </c>
      <c r="D51">
        <v>38958</v>
      </c>
      <c r="E51">
        <v>22223</v>
      </c>
      <c r="F51">
        <v>8849</v>
      </c>
      <c r="G51">
        <v>483</v>
      </c>
      <c r="H51">
        <v>2099</v>
      </c>
      <c r="I51">
        <v>640</v>
      </c>
      <c r="J51">
        <v>64</v>
      </c>
      <c r="K51">
        <v>100</v>
      </c>
      <c r="L51">
        <v>20</v>
      </c>
      <c r="M51">
        <v>0</v>
      </c>
      <c r="N51">
        <v>0</v>
      </c>
      <c r="O51">
        <v>122</v>
      </c>
      <c r="P51">
        <v>106</v>
      </c>
      <c r="Q51">
        <v>130</v>
      </c>
      <c r="R51">
        <v>12</v>
      </c>
      <c r="S51">
        <v>4</v>
      </c>
      <c r="T51">
        <v>0</v>
      </c>
      <c r="U51">
        <v>98</v>
      </c>
      <c r="V51">
        <v>157</v>
      </c>
      <c r="W51">
        <v>411</v>
      </c>
      <c r="X51">
        <v>1474</v>
      </c>
      <c r="Y51">
        <v>345</v>
      </c>
      <c r="Z51">
        <v>32</v>
      </c>
      <c r="AA51">
        <v>335</v>
      </c>
      <c r="AB51">
        <v>19</v>
      </c>
      <c r="AC51">
        <v>33</v>
      </c>
      <c r="AD51">
        <v>0</v>
      </c>
      <c r="AE51">
        <v>0</v>
      </c>
      <c r="AF51">
        <v>0</v>
      </c>
      <c r="AG51">
        <v>0</v>
      </c>
      <c r="AH51">
        <v>24</v>
      </c>
      <c r="AI51">
        <v>110</v>
      </c>
      <c r="AJ51">
        <v>847</v>
      </c>
      <c r="AK51">
        <v>37</v>
      </c>
      <c r="AL51">
        <v>0</v>
      </c>
      <c r="AM51">
        <v>0</v>
      </c>
      <c r="AN51">
        <v>20</v>
      </c>
      <c r="AO51">
        <v>26</v>
      </c>
      <c r="AP51">
        <v>15</v>
      </c>
      <c r="AQ51">
        <v>123</v>
      </c>
      <c r="AR51">
        <v>0</v>
      </c>
      <c r="AT51">
        <v>11580</v>
      </c>
      <c r="AU51" t="str">
        <f t="shared" si="46"/>
        <v>Estimate; Total: - Spanish or Spanish Creole:</v>
      </c>
      <c r="AV51" t="s">
        <v>988</v>
      </c>
      <c r="AX51" t="str">
        <f t="shared" si="37"/>
        <v>Estimate; Total: - Spanish or Spanish Creole:</v>
      </c>
      <c r="AY51" t="str">
        <f t="shared" si="38"/>
        <v>N/A</v>
      </c>
      <c r="AZ51" t="str">
        <f t="shared" si="0"/>
        <v>N/A</v>
      </c>
      <c r="BA51" t="str">
        <f t="shared" si="1"/>
        <v>N/A</v>
      </c>
      <c r="BB51" t="str">
        <f t="shared" si="2"/>
        <v>N/A</v>
      </c>
      <c r="BC51" t="str">
        <f t="shared" si="3"/>
        <v>N/A</v>
      </c>
      <c r="BD51" t="str">
        <f t="shared" si="4"/>
        <v>N/A</v>
      </c>
      <c r="BE51" t="str">
        <f t="shared" si="5"/>
        <v>N/A</v>
      </c>
      <c r="BF51" t="str">
        <f t="shared" si="6"/>
        <v>N/A</v>
      </c>
      <c r="BG51" t="str">
        <f t="shared" si="7"/>
        <v>N/A</v>
      </c>
      <c r="BH51" t="str">
        <f t="shared" si="8"/>
        <v>N/A</v>
      </c>
      <c r="BI51" t="str">
        <f t="shared" si="9"/>
        <v>N/A</v>
      </c>
      <c r="BJ51" t="str">
        <f t="shared" si="10"/>
        <v>N/A</v>
      </c>
      <c r="BK51" t="str">
        <f t="shared" si="11"/>
        <v>N/A</v>
      </c>
      <c r="BL51" t="str">
        <f t="shared" si="12"/>
        <v>N/A</v>
      </c>
      <c r="BM51" t="str">
        <f t="shared" si="13"/>
        <v>N/A</v>
      </c>
      <c r="BN51" t="str">
        <f t="shared" si="14"/>
        <v>N/A</v>
      </c>
      <c r="BO51" t="str">
        <f t="shared" si="15"/>
        <v>N/A</v>
      </c>
      <c r="BP51" t="str">
        <f t="shared" si="16"/>
        <v>N/A</v>
      </c>
      <c r="BQ51" t="str">
        <f t="shared" si="17"/>
        <v>N/A</v>
      </c>
      <c r="BR51" t="str">
        <f t="shared" si="18"/>
        <v>N/A</v>
      </c>
      <c r="BS51" t="str">
        <f t="shared" si="19"/>
        <v>N/A</v>
      </c>
      <c r="BT51" t="str">
        <f t="shared" si="20"/>
        <v>N/A</v>
      </c>
      <c r="BU51" t="str">
        <f t="shared" si="21"/>
        <v>N/A</v>
      </c>
      <c r="BV51" t="str">
        <f t="shared" si="22"/>
        <v>N/A</v>
      </c>
      <c r="BW51" t="str">
        <f t="shared" si="23"/>
        <v>N/A</v>
      </c>
      <c r="BX51" t="str">
        <f t="shared" si="24"/>
        <v>N/A</v>
      </c>
      <c r="BY51" t="str">
        <f t="shared" si="25"/>
        <v>N/A</v>
      </c>
      <c r="BZ51" t="str">
        <f t="shared" si="26"/>
        <v>N/A</v>
      </c>
      <c r="CA51" t="str">
        <f t="shared" si="27"/>
        <v>N/A</v>
      </c>
      <c r="CB51" t="str">
        <f t="shared" si="28"/>
        <v>N/A</v>
      </c>
      <c r="CC51" t="str">
        <f t="shared" si="29"/>
        <v>N/A</v>
      </c>
      <c r="CD51" t="str">
        <f t="shared" si="30"/>
        <v>N/A</v>
      </c>
      <c r="CE51" t="str">
        <f t="shared" si="31"/>
        <v>N/A</v>
      </c>
      <c r="CF51" t="str">
        <f t="shared" si="32"/>
        <v>N/A</v>
      </c>
      <c r="CG51" t="str">
        <f t="shared" si="33"/>
        <v>N/A</v>
      </c>
      <c r="CH51" t="str">
        <f t="shared" si="34"/>
        <v>N/A</v>
      </c>
      <c r="CI51" t="str">
        <f t="shared" si="35"/>
        <v>N/A</v>
      </c>
      <c r="CJ51" t="str">
        <f t="shared" si="36"/>
        <v>N/A</v>
      </c>
    </row>
    <row r="52" spans="1:88" x14ac:dyDescent="0.25">
      <c r="A52" t="s">
        <v>106</v>
      </c>
      <c r="B52">
        <v>11581</v>
      </c>
      <c r="C52" t="s">
        <v>107</v>
      </c>
      <c r="D52">
        <v>19530</v>
      </c>
      <c r="E52">
        <v>12144</v>
      </c>
      <c r="F52">
        <v>2901</v>
      </c>
      <c r="G52">
        <v>146</v>
      </c>
      <c r="H52">
        <v>377</v>
      </c>
      <c r="I52">
        <v>366</v>
      </c>
      <c r="J52">
        <v>12</v>
      </c>
      <c r="K52">
        <v>38</v>
      </c>
      <c r="L52">
        <v>61</v>
      </c>
      <c r="M52">
        <v>9</v>
      </c>
      <c r="N52">
        <v>0</v>
      </c>
      <c r="O52">
        <v>67</v>
      </c>
      <c r="P52">
        <v>413</v>
      </c>
      <c r="Q52">
        <v>41</v>
      </c>
      <c r="R52">
        <v>36</v>
      </c>
      <c r="S52">
        <v>0</v>
      </c>
      <c r="T52">
        <v>0</v>
      </c>
      <c r="U52">
        <v>64</v>
      </c>
      <c r="V52">
        <v>9</v>
      </c>
      <c r="W52">
        <v>107</v>
      </c>
      <c r="X52">
        <v>734</v>
      </c>
      <c r="Y52">
        <v>118</v>
      </c>
      <c r="Z52">
        <v>10</v>
      </c>
      <c r="AA52">
        <v>219</v>
      </c>
      <c r="AB52">
        <v>10</v>
      </c>
      <c r="AC52">
        <v>166</v>
      </c>
      <c r="AD52">
        <v>16</v>
      </c>
      <c r="AE52">
        <v>0</v>
      </c>
      <c r="AF52">
        <v>0</v>
      </c>
      <c r="AG52">
        <v>0</v>
      </c>
      <c r="AH52">
        <v>0</v>
      </c>
      <c r="AI52">
        <v>109</v>
      </c>
      <c r="AJ52">
        <v>337</v>
      </c>
      <c r="AK52">
        <v>69</v>
      </c>
      <c r="AL52">
        <v>0</v>
      </c>
      <c r="AM52">
        <v>0</v>
      </c>
      <c r="AN52">
        <v>41</v>
      </c>
      <c r="AO52">
        <v>242</v>
      </c>
      <c r="AP52">
        <v>553</v>
      </c>
      <c r="AQ52">
        <v>73</v>
      </c>
      <c r="AR52">
        <v>42</v>
      </c>
      <c r="AT52">
        <v>11581</v>
      </c>
      <c r="AU52" t="str">
        <f t="shared" si="46"/>
        <v>Estimate; Total: - Spanish or Spanish Creole:</v>
      </c>
      <c r="AV52" t="s">
        <v>988</v>
      </c>
      <c r="AX52" t="str">
        <f t="shared" si="37"/>
        <v>Estimate; Total: - Spanish or Spanish Creole:</v>
      </c>
      <c r="AY52" t="str">
        <f t="shared" si="38"/>
        <v>N/A</v>
      </c>
      <c r="AZ52" t="str">
        <f t="shared" si="0"/>
        <v>N/A</v>
      </c>
      <c r="BA52" t="str">
        <f t="shared" si="1"/>
        <v>N/A</v>
      </c>
      <c r="BB52" t="str">
        <f t="shared" si="2"/>
        <v>N/A</v>
      </c>
      <c r="BC52" t="str">
        <f t="shared" si="3"/>
        <v>N/A</v>
      </c>
      <c r="BD52" t="str">
        <f t="shared" si="4"/>
        <v>N/A</v>
      </c>
      <c r="BE52" t="str">
        <f t="shared" si="5"/>
        <v>N/A</v>
      </c>
      <c r="BF52" t="str">
        <f t="shared" si="6"/>
        <v>N/A</v>
      </c>
      <c r="BG52" t="str">
        <f t="shared" si="7"/>
        <v>N/A</v>
      </c>
      <c r="BH52" t="str">
        <f t="shared" si="8"/>
        <v>N/A</v>
      </c>
      <c r="BI52" t="str">
        <f t="shared" si="9"/>
        <v>N/A</v>
      </c>
      <c r="BJ52" t="str">
        <f t="shared" si="10"/>
        <v>N/A</v>
      </c>
      <c r="BK52" t="str">
        <f t="shared" si="11"/>
        <v>N/A</v>
      </c>
      <c r="BL52" t="str">
        <f t="shared" si="12"/>
        <v>N/A</v>
      </c>
      <c r="BM52" t="str">
        <f t="shared" si="13"/>
        <v>N/A</v>
      </c>
      <c r="BN52" t="str">
        <f t="shared" si="14"/>
        <v>N/A</v>
      </c>
      <c r="BO52" t="str">
        <f t="shared" si="15"/>
        <v>N/A</v>
      </c>
      <c r="BP52" t="str">
        <f t="shared" si="16"/>
        <v>N/A</v>
      </c>
      <c r="BQ52" t="str">
        <f t="shared" si="17"/>
        <v>N/A</v>
      </c>
      <c r="BR52" t="str">
        <f t="shared" si="18"/>
        <v>N/A</v>
      </c>
      <c r="BS52" t="str">
        <f t="shared" si="19"/>
        <v>N/A</v>
      </c>
      <c r="BT52" t="str">
        <f t="shared" si="20"/>
        <v>N/A</v>
      </c>
      <c r="BU52" t="str">
        <f t="shared" si="21"/>
        <v>N/A</v>
      </c>
      <c r="BV52" t="str">
        <f t="shared" si="22"/>
        <v>N/A</v>
      </c>
      <c r="BW52" t="str">
        <f t="shared" si="23"/>
        <v>N/A</v>
      </c>
      <c r="BX52" t="str">
        <f t="shared" si="24"/>
        <v>N/A</v>
      </c>
      <c r="BY52" t="str">
        <f t="shared" si="25"/>
        <v>N/A</v>
      </c>
      <c r="BZ52" t="str">
        <f t="shared" si="26"/>
        <v>N/A</v>
      </c>
      <c r="CA52" t="str">
        <f t="shared" si="27"/>
        <v>N/A</v>
      </c>
      <c r="CB52" t="str">
        <f t="shared" si="28"/>
        <v>N/A</v>
      </c>
      <c r="CC52" t="str">
        <f t="shared" si="29"/>
        <v>N/A</v>
      </c>
      <c r="CD52" t="str">
        <f t="shared" si="30"/>
        <v>N/A</v>
      </c>
      <c r="CE52" t="str">
        <f t="shared" si="31"/>
        <v>N/A</v>
      </c>
      <c r="CF52" t="str">
        <f t="shared" si="32"/>
        <v>N/A</v>
      </c>
      <c r="CG52" t="str">
        <f t="shared" si="33"/>
        <v>N/A</v>
      </c>
      <c r="CH52" t="str">
        <f t="shared" si="34"/>
        <v>N/A</v>
      </c>
      <c r="CI52" t="str">
        <f t="shared" si="35"/>
        <v>N/A</v>
      </c>
      <c r="CJ52" t="str">
        <f t="shared" si="36"/>
        <v>N/A</v>
      </c>
    </row>
    <row r="53" spans="1:88" x14ac:dyDescent="0.25">
      <c r="A53" t="s">
        <v>108</v>
      </c>
      <c r="B53">
        <v>11590</v>
      </c>
      <c r="C53" t="s">
        <v>109</v>
      </c>
      <c r="D53">
        <v>43211</v>
      </c>
      <c r="E53">
        <v>23743</v>
      </c>
      <c r="F53">
        <v>11567</v>
      </c>
      <c r="G53">
        <v>569</v>
      </c>
      <c r="H53">
        <v>1367</v>
      </c>
      <c r="I53">
        <v>991</v>
      </c>
      <c r="J53">
        <v>447</v>
      </c>
      <c r="K53">
        <v>101</v>
      </c>
      <c r="L53">
        <v>14</v>
      </c>
      <c r="M53">
        <v>0</v>
      </c>
      <c r="N53">
        <v>19</v>
      </c>
      <c r="O53">
        <v>380</v>
      </c>
      <c r="P53">
        <v>75</v>
      </c>
      <c r="Q53">
        <v>115</v>
      </c>
      <c r="R53">
        <v>18</v>
      </c>
      <c r="S53">
        <v>9</v>
      </c>
      <c r="T53">
        <v>41</v>
      </c>
      <c r="U53">
        <v>76</v>
      </c>
      <c r="V53">
        <v>143</v>
      </c>
      <c r="W53">
        <v>276</v>
      </c>
      <c r="X53">
        <v>466</v>
      </c>
      <c r="Y53">
        <v>395</v>
      </c>
      <c r="Z53">
        <v>260</v>
      </c>
      <c r="AA53">
        <v>578</v>
      </c>
      <c r="AB53">
        <v>23</v>
      </c>
      <c r="AC53">
        <v>179</v>
      </c>
      <c r="AD53">
        <v>0</v>
      </c>
      <c r="AE53">
        <v>0</v>
      </c>
      <c r="AF53">
        <v>21</v>
      </c>
      <c r="AG53">
        <v>0</v>
      </c>
      <c r="AH53">
        <v>91</v>
      </c>
      <c r="AI53">
        <v>566</v>
      </c>
      <c r="AJ53">
        <v>417</v>
      </c>
      <c r="AK53">
        <v>67</v>
      </c>
      <c r="AL53">
        <v>0</v>
      </c>
      <c r="AM53">
        <v>0</v>
      </c>
      <c r="AN53">
        <v>8</v>
      </c>
      <c r="AO53">
        <v>75</v>
      </c>
      <c r="AP53">
        <v>58</v>
      </c>
      <c r="AQ53">
        <v>56</v>
      </c>
      <c r="AR53">
        <v>0</v>
      </c>
      <c r="AT53">
        <v>11590</v>
      </c>
      <c r="AU53" t="str">
        <f t="shared" si="46"/>
        <v>Estimate; Total: - Spanish or Spanish Creole:</v>
      </c>
      <c r="AV53" t="s">
        <v>988</v>
      </c>
      <c r="AX53" t="str">
        <f t="shared" si="37"/>
        <v>Estimate; Total: - Spanish or Spanish Creole:</v>
      </c>
      <c r="AY53" t="str">
        <f t="shared" si="38"/>
        <v>N/A</v>
      </c>
      <c r="AZ53" t="str">
        <f t="shared" si="0"/>
        <v>N/A</v>
      </c>
      <c r="BA53" t="str">
        <f t="shared" si="1"/>
        <v>N/A</v>
      </c>
      <c r="BB53" t="str">
        <f t="shared" si="2"/>
        <v>N/A</v>
      </c>
      <c r="BC53" t="str">
        <f t="shared" si="3"/>
        <v>N/A</v>
      </c>
      <c r="BD53" t="str">
        <f t="shared" si="4"/>
        <v>N/A</v>
      </c>
      <c r="BE53" t="str">
        <f t="shared" si="5"/>
        <v>N/A</v>
      </c>
      <c r="BF53" t="str">
        <f t="shared" si="6"/>
        <v>N/A</v>
      </c>
      <c r="BG53" t="str">
        <f t="shared" si="7"/>
        <v>N/A</v>
      </c>
      <c r="BH53" t="str">
        <f t="shared" si="8"/>
        <v>N/A</v>
      </c>
      <c r="BI53" t="str">
        <f t="shared" si="9"/>
        <v>N/A</v>
      </c>
      <c r="BJ53" t="str">
        <f t="shared" si="10"/>
        <v>N/A</v>
      </c>
      <c r="BK53" t="str">
        <f t="shared" si="11"/>
        <v>N/A</v>
      </c>
      <c r="BL53" t="str">
        <f t="shared" si="12"/>
        <v>N/A</v>
      </c>
      <c r="BM53" t="str">
        <f t="shared" si="13"/>
        <v>N/A</v>
      </c>
      <c r="BN53" t="str">
        <f t="shared" si="14"/>
        <v>N/A</v>
      </c>
      <c r="BO53" t="str">
        <f t="shared" si="15"/>
        <v>N/A</v>
      </c>
      <c r="BP53" t="str">
        <f t="shared" si="16"/>
        <v>N/A</v>
      </c>
      <c r="BQ53" t="str">
        <f t="shared" si="17"/>
        <v>N/A</v>
      </c>
      <c r="BR53" t="str">
        <f t="shared" si="18"/>
        <v>N/A</v>
      </c>
      <c r="BS53" t="str">
        <f t="shared" si="19"/>
        <v>N/A</v>
      </c>
      <c r="BT53" t="str">
        <f t="shared" si="20"/>
        <v>N/A</v>
      </c>
      <c r="BU53" t="str">
        <f t="shared" si="21"/>
        <v>N/A</v>
      </c>
      <c r="BV53" t="str">
        <f t="shared" si="22"/>
        <v>N/A</v>
      </c>
      <c r="BW53" t="str">
        <f t="shared" si="23"/>
        <v>N/A</v>
      </c>
      <c r="BX53" t="str">
        <f t="shared" si="24"/>
        <v>N/A</v>
      </c>
      <c r="BY53" t="str">
        <f t="shared" si="25"/>
        <v>N/A</v>
      </c>
      <c r="BZ53" t="str">
        <f t="shared" si="26"/>
        <v>N/A</v>
      </c>
      <c r="CA53" t="str">
        <f t="shared" si="27"/>
        <v>N/A</v>
      </c>
      <c r="CB53" t="str">
        <f t="shared" si="28"/>
        <v>N/A</v>
      </c>
      <c r="CC53" t="str">
        <f t="shared" si="29"/>
        <v>N/A</v>
      </c>
      <c r="CD53" t="str">
        <f t="shared" si="30"/>
        <v>N/A</v>
      </c>
      <c r="CE53" t="str">
        <f t="shared" si="31"/>
        <v>N/A</v>
      </c>
      <c r="CF53" t="str">
        <f t="shared" si="32"/>
        <v>N/A</v>
      </c>
      <c r="CG53" t="str">
        <f t="shared" si="33"/>
        <v>N/A</v>
      </c>
      <c r="CH53" t="str">
        <f t="shared" si="34"/>
        <v>N/A</v>
      </c>
      <c r="CI53" t="str">
        <f t="shared" si="35"/>
        <v>N/A</v>
      </c>
      <c r="CJ53" t="str">
        <f t="shared" si="36"/>
        <v>N/A</v>
      </c>
    </row>
    <row r="54" spans="1:88" x14ac:dyDescent="0.25">
      <c r="A54" t="s">
        <v>110</v>
      </c>
      <c r="B54">
        <v>11596</v>
      </c>
      <c r="C54" t="s">
        <v>111</v>
      </c>
      <c r="D54">
        <v>10046</v>
      </c>
      <c r="E54">
        <v>7597</v>
      </c>
      <c r="F54">
        <v>565</v>
      </c>
      <c r="G54">
        <v>60</v>
      </c>
      <c r="H54">
        <v>0</v>
      </c>
      <c r="I54">
        <v>192</v>
      </c>
      <c r="J54">
        <v>127</v>
      </c>
      <c r="K54">
        <v>10</v>
      </c>
      <c r="L54">
        <v>0</v>
      </c>
      <c r="M54">
        <v>0</v>
      </c>
      <c r="N54">
        <v>0</v>
      </c>
      <c r="O54">
        <v>77</v>
      </c>
      <c r="P54">
        <v>0</v>
      </c>
      <c r="Q54">
        <v>47</v>
      </c>
      <c r="R54">
        <v>87</v>
      </c>
      <c r="S54">
        <v>34</v>
      </c>
      <c r="T54">
        <v>8</v>
      </c>
      <c r="U54">
        <v>34</v>
      </c>
      <c r="V54">
        <v>67</v>
      </c>
      <c r="W54">
        <v>128</v>
      </c>
      <c r="X54">
        <v>16</v>
      </c>
      <c r="Y54">
        <v>72</v>
      </c>
      <c r="Z54">
        <v>0</v>
      </c>
      <c r="AA54">
        <v>445</v>
      </c>
      <c r="AB54">
        <v>0</v>
      </c>
      <c r="AC54">
        <v>70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248</v>
      </c>
      <c r="AJ54">
        <v>12</v>
      </c>
      <c r="AK54">
        <v>0</v>
      </c>
      <c r="AL54">
        <v>0</v>
      </c>
      <c r="AM54">
        <v>82</v>
      </c>
      <c r="AN54">
        <v>0</v>
      </c>
      <c r="AO54">
        <v>0</v>
      </c>
      <c r="AP54">
        <v>68</v>
      </c>
      <c r="AQ54">
        <v>0</v>
      </c>
      <c r="AR54">
        <v>0</v>
      </c>
      <c r="AT54">
        <v>11596</v>
      </c>
      <c r="AU54" t="str">
        <f t="shared" si="46"/>
        <v>Estimate; Total: - Spanish or Spanish Creole:</v>
      </c>
      <c r="AV54" t="s">
        <v>988</v>
      </c>
      <c r="AX54" t="str">
        <f t="shared" si="37"/>
        <v>Estimate; Total: - Spanish or Spanish Creole:</v>
      </c>
      <c r="AY54" t="str">
        <f t="shared" si="38"/>
        <v>N/A</v>
      </c>
      <c r="AZ54" t="str">
        <f t="shared" si="0"/>
        <v>N/A</v>
      </c>
      <c r="BA54" t="str">
        <f t="shared" si="1"/>
        <v>N/A</v>
      </c>
      <c r="BB54" t="str">
        <f t="shared" si="2"/>
        <v>N/A</v>
      </c>
      <c r="BC54" t="str">
        <f t="shared" si="3"/>
        <v>N/A</v>
      </c>
      <c r="BD54" t="str">
        <f t="shared" si="4"/>
        <v>N/A</v>
      </c>
      <c r="BE54" t="str">
        <f t="shared" si="5"/>
        <v>N/A</v>
      </c>
      <c r="BF54" t="str">
        <f t="shared" si="6"/>
        <v>N/A</v>
      </c>
      <c r="BG54" t="str">
        <f t="shared" si="7"/>
        <v>N/A</v>
      </c>
      <c r="BH54" t="str">
        <f t="shared" si="8"/>
        <v>N/A</v>
      </c>
      <c r="BI54" t="str">
        <f t="shared" si="9"/>
        <v>N/A</v>
      </c>
      <c r="BJ54" t="str">
        <f t="shared" si="10"/>
        <v>N/A</v>
      </c>
      <c r="BK54" t="str">
        <f t="shared" si="11"/>
        <v>N/A</v>
      </c>
      <c r="BL54" t="str">
        <f t="shared" si="12"/>
        <v>N/A</v>
      </c>
      <c r="BM54" t="str">
        <f t="shared" si="13"/>
        <v>N/A</v>
      </c>
      <c r="BN54" t="str">
        <f t="shared" si="14"/>
        <v>N/A</v>
      </c>
      <c r="BO54" t="str">
        <f t="shared" si="15"/>
        <v>N/A</v>
      </c>
      <c r="BP54" t="str">
        <f t="shared" si="16"/>
        <v>N/A</v>
      </c>
      <c r="BQ54" t="str">
        <f t="shared" si="17"/>
        <v>N/A</v>
      </c>
      <c r="BR54" t="str">
        <f t="shared" si="18"/>
        <v>N/A</v>
      </c>
      <c r="BS54" t="str">
        <f t="shared" si="19"/>
        <v>N/A</v>
      </c>
      <c r="BT54" t="str">
        <f t="shared" si="20"/>
        <v>N/A</v>
      </c>
      <c r="BU54" t="str">
        <f t="shared" si="21"/>
        <v>N/A</v>
      </c>
      <c r="BV54" t="str">
        <f t="shared" si="22"/>
        <v>N/A</v>
      </c>
      <c r="BW54" t="str">
        <f t="shared" si="23"/>
        <v>N/A</v>
      </c>
      <c r="BX54" t="str">
        <f t="shared" si="24"/>
        <v>N/A</v>
      </c>
      <c r="BY54" t="str">
        <f t="shared" si="25"/>
        <v>N/A</v>
      </c>
      <c r="BZ54" t="str">
        <f t="shared" si="26"/>
        <v>N/A</v>
      </c>
      <c r="CA54" t="str">
        <f t="shared" si="27"/>
        <v>N/A</v>
      </c>
      <c r="CB54" t="str">
        <f t="shared" si="28"/>
        <v>N/A</v>
      </c>
      <c r="CC54" t="str">
        <f t="shared" si="29"/>
        <v>N/A</v>
      </c>
      <c r="CD54" t="str">
        <f t="shared" si="30"/>
        <v>N/A</v>
      </c>
      <c r="CE54" t="str">
        <f t="shared" si="31"/>
        <v>N/A</v>
      </c>
      <c r="CF54" t="str">
        <f t="shared" si="32"/>
        <v>N/A</v>
      </c>
      <c r="CG54" t="str">
        <f t="shared" si="33"/>
        <v>N/A</v>
      </c>
      <c r="CH54" t="str">
        <f t="shared" si="34"/>
        <v>N/A</v>
      </c>
      <c r="CI54" t="str">
        <f t="shared" si="35"/>
        <v>N/A</v>
      </c>
      <c r="CJ54" t="str">
        <f t="shared" si="36"/>
        <v>N/A</v>
      </c>
    </row>
    <row r="55" spans="1:88" x14ac:dyDescent="0.25">
      <c r="A55" t="s">
        <v>112</v>
      </c>
      <c r="B55">
        <v>11598</v>
      </c>
      <c r="C55" t="s">
        <v>113</v>
      </c>
      <c r="D55">
        <v>12086</v>
      </c>
      <c r="E55">
        <v>9695</v>
      </c>
      <c r="F55">
        <v>454</v>
      </c>
      <c r="G55">
        <v>47</v>
      </c>
      <c r="H55">
        <v>51</v>
      </c>
      <c r="I55">
        <v>105</v>
      </c>
      <c r="J55">
        <v>4</v>
      </c>
      <c r="K55">
        <v>23</v>
      </c>
      <c r="L55">
        <v>22</v>
      </c>
      <c r="M55">
        <v>14</v>
      </c>
      <c r="N55">
        <v>0</v>
      </c>
      <c r="O55">
        <v>4</v>
      </c>
      <c r="P55">
        <v>200</v>
      </c>
      <c r="Q55">
        <v>16</v>
      </c>
      <c r="R55">
        <v>0</v>
      </c>
      <c r="S55">
        <v>0</v>
      </c>
      <c r="T55">
        <v>0</v>
      </c>
      <c r="U55">
        <v>0</v>
      </c>
      <c r="V55">
        <v>0</v>
      </c>
      <c r="W55">
        <v>22</v>
      </c>
      <c r="X55">
        <v>212</v>
      </c>
      <c r="Y55">
        <v>14</v>
      </c>
      <c r="Z55">
        <v>67</v>
      </c>
      <c r="AA55">
        <v>0</v>
      </c>
      <c r="AB55">
        <v>0</v>
      </c>
      <c r="AC55">
        <v>14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20</v>
      </c>
      <c r="AJ55">
        <v>66</v>
      </c>
      <c r="AK55">
        <v>0</v>
      </c>
      <c r="AL55">
        <v>0</v>
      </c>
      <c r="AM55">
        <v>0</v>
      </c>
      <c r="AN55">
        <v>1</v>
      </c>
      <c r="AO55">
        <v>28</v>
      </c>
      <c r="AP55">
        <v>995</v>
      </c>
      <c r="AQ55">
        <v>12</v>
      </c>
      <c r="AR55">
        <v>0</v>
      </c>
      <c r="AT55">
        <v>11598</v>
      </c>
      <c r="AU55" t="str">
        <f>CH55</f>
        <v>Estimate; Total: - Hebrew:</v>
      </c>
      <c r="AV55" t="s">
        <v>993</v>
      </c>
      <c r="AX55" t="str">
        <f t="shared" si="37"/>
        <v>FALSE</v>
      </c>
      <c r="AY55" t="str">
        <f t="shared" si="38"/>
        <v>FALSE</v>
      </c>
      <c r="AZ55" t="str">
        <f t="shared" si="0"/>
        <v>FALSE</v>
      </c>
      <c r="BA55" t="str">
        <f t="shared" si="1"/>
        <v>FALSE</v>
      </c>
      <c r="BB55" t="str">
        <f t="shared" si="2"/>
        <v>FALSE</v>
      </c>
      <c r="BC55" t="str">
        <f t="shared" si="3"/>
        <v>FALSE</v>
      </c>
      <c r="BD55" t="str">
        <f t="shared" si="4"/>
        <v>FALSE</v>
      </c>
      <c r="BE55" t="str">
        <f t="shared" si="5"/>
        <v>FALSE</v>
      </c>
      <c r="BF55" t="str">
        <f t="shared" si="6"/>
        <v>FALSE</v>
      </c>
      <c r="BG55" t="str">
        <f t="shared" si="7"/>
        <v>FALSE</v>
      </c>
      <c r="BH55" t="str">
        <f t="shared" si="8"/>
        <v>FALSE</v>
      </c>
      <c r="BI55" t="str">
        <f t="shared" si="9"/>
        <v>FALSE</v>
      </c>
      <c r="BJ55" t="str">
        <f t="shared" si="10"/>
        <v>FALSE</v>
      </c>
      <c r="BK55" t="str">
        <f t="shared" si="11"/>
        <v>FALSE</v>
      </c>
      <c r="BL55" t="str">
        <f t="shared" si="12"/>
        <v>FALSE</v>
      </c>
      <c r="BM55" t="str">
        <f t="shared" si="13"/>
        <v>FALSE</v>
      </c>
      <c r="BN55" t="str">
        <f t="shared" si="14"/>
        <v>FALSE</v>
      </c>
      <c r="BO55" t="str">
        <f t="shared" si="15"/>
        <v>FALSE</v>
      </c>
      <c r="BP55" t="str">
        <f t="shared" si="16"/>
        <v>FALSE</v>
      </c>
      <c r="BQ55" t="str">
        <f t="shared" si="17"/>
        <v>FALSE</v>
      </c>
      <c r="BR55" t="str">
        <f t="shared" si="18"/>
        <v>FALSE</v>
      </c>
      <c r="BS55" t="str">
        <f t="shared" si="19"/>
        <v>FALSE</v>
      </c>
      <c r="BT55" t="str">
        <f t="shared" si="20"/>
        <v>FALSE</v>
      </c>
      <c r="BU55" t="str">
        <f t="shared" si="21"/>
        <v>FALSE</v>
      </c>
      <c r="BV55" t="str">
        <f t="shared" si="22"/>
        <v>FALSE</v>
      </c>
      <c r="BW55" t="str">
        <f t="shared" si="23"/>
        <v>FALSE</v>
      </c>
      <c r="BX55" t="str">
        <f t="shared" si="24"/>
        <v>FALSE</v>
      </c>
      <c r="BY55" t="str">
        <f t="shared" si="25"/>
        <v>FALSE</v>
      </c>
      <c r="BZ55" t="str">
        <f t="shared" si="26"/>
        <v>FALSE</v>
      </c>
      <c r="CA55" t="str">
        <f t="shared" si="27"/>
        <v>FALSE</v>
      </c>
      <c r="CB55" t="str">
        <f t="shared" si="28"/>
        <v>FALSE</v>
      </c>
      <c r="CC55" t="str">
        <f t="shared" si="29"/>
        <v>FALSE</v>
      </c>
      <c r="CD55" t="str">
        <f t="shared" si="30"/>
        <v>FALSE</v>
      </c>
      <c r="CE55" t="str">
        <f t="shared" si="31"/>
        <v>FALSE</v>
      </c>
      <c r="CF55" t="str">
        <f t="shared" si="32"/>
        <v>FALSE</v>
      </c>
      <c r="CG55" t="str">
        <f t="shared" si="33"/>
        <v>FALSE</v>
      </c>
      <c r="CH55" t="str">
        <f t="shared" si="34"/>
        <v>Estimate; Total: - Hebrew:</v>
      </c>
      <c r="CI55" t="str">
        <f t="shared" si="35"/>
        <v>N/A</v>
      </c>
      <c r="CJ55" t="str">
        <f t="shared" si="36"/>
        <v>N/A</v>
      </c>
    </row>
    <row r="56" spans="1:88" x14ac:dyDescent="0.25">
      <c r="A56" t="s">
        <v>114</v>
      </c>
      <c r="B56">
        <v>11701</v>
      </c>
      <c r="C56" t="s">
        <v>115</v>
      </c>
      <c r="D56">
        <v>25603</v>
      </c>
      <c r="E56">
        <v>18691</v>
      </c>
      <c r="F56">
        <v>5124</v>
      </c>
      <c r="G56">
        <v>225</v>
      </c>
      <c r="H56">
        <v>926</v>
      </c>
      <c r="I56">
        <v>127</v>
      </c>
      <c r="J56">
        <v>18</v>
      </c>
      <c r="K56">
        <v>56</v>
      </c>
      <c r="L56">
        <v>0</v>
      </c>
      <c r="M56">
        <v>9</v>
      </c>
      <c r="N56">
        <v>0</v>
      </c>
      <c r="O56">
        <v>30</v>
      </c>
      <c r="P56">
        <v>5</v>
      </c>
      <c r="Q56">
        <v>80</v>
      </c>
      <c r="R56">
        <v>11</v>
      </c>
      <c r="S56">
        <v>20</v>
      </c>
      <c r="T56">
        <v>0</v>
      </c>
      <c r="U56">
        <v>0</v>
      </c>
      <c r="V56">
        <v>0</v>
      </c>
      <c r="W56">
        <v>0</v>
      </c>
      <c r="X56">
        <v>0</v>
      </c>
      <c r="Y56">
        <v>28</v>
      </c>
      <c r="Z56">
        <v>11</v>
      </c>
      <c r="AA56">
        <v>77</v>
      </c>
      <c r="AB56">
        <v>0</v>
      </c>
      <c r="AC56">
        <v>10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72</v>
      </c>
      <c r="AJ56">
        <v>0</v>
      </c>
      <c r="AK56">
        <v>0</v>
      </c>
      <c r="AL56">
        <v>0</v>
      </c>
      <c r="AM56">
        <v>0</v>
      </c>
      <c r="AN56">
        <v>28</v>
      </c>
      <c r="AO56">
        <v>13</v>
      </c>
      <c r="AP56">
        <v>0</v>
      </c>
      <c r="AQ56">
        <v>42</v>
      </c>
      <c r="AR56">
        <v>0</v>
      </c>
      <c r="AT56">
        <v>11701</v>
      </c>
      <c r="AU56" t="str">
        <f>AX56</f>
        <v>Estimate; Total: - Spanish or Spanish Creole:</v>
      </c>
      <c r="AV56" t="s">
        <v>988</v>
      </c>
      <c r="AX56" t="str">
        <f t="shared" si="37"/>
        <v>Estimate; Total: - Spanish or Spanish Creole:</v>
      </c>
      <c r="AY56" t="str">
        <f t="shared" si="38"/>
        <v>N/A</v>
      </c>
      <c r="AZ56" t="str">
        <f t="shared" si="0"/>
        <v>N/A</v>
      </c>
      <c r="BA56" t="str">
        <f t="shared" si="1"/>
        <v>N/A</v>
      </c>
      <c r="BB56" t="str">
        <f t="shared" si="2"/>
        <v>N/A</v>
      </c>
      <c r="BC56" t="str">
        <f t="shared" si="3"/>
        <v>N/A</v>
      </c>
      <c r="BD56" t="str">
        <f t="shared" si="4"/>
        <v>N/A</v>
      </c>
      <c r="BE56" t="str">
        <f t="shared" si="5"/>
        <v>N/A</v>
      </c>
      <c r="BF56" t="str">
        <f t="shared" si="6"/>
        <v>N/A</v>
      </c>
      <c r="BG56" t="str">
        <f t="shared" si="7"/>
        <v>N/A</v>
      </c>
      <c r="BH56" t="str">
        <f t="shared" si="8"/>
        <v>N/A</v>
      </c>
      <c r="BI56" t="str">
        <f t="shared" si="9"/>
        <v>N/A</v>
      </c>
      <c r="BJ56" t="str">
        <f t="shared" si="10"/>
        <v>N/A</v>
      </c>
      <c r="BK56" t="str">
        <f t="shared" si="11"/>
        <v>N/A</v>
      </c>
      <c r="BL56" t="str">
        <f t="shared" si="12"/>
        <v>N/A</v>
      </c>
      <c r="BM56" t="str">
        <f t="shared" si="13"/>
        <v>N/A</v>
      </c>
      <c r="BN56" t="str">
        <f t="shared" si="14"/>
        <v>N/A</v>
      </c>
      <c r="BO56" t="str">
        <f t="shared" si="15"/>
        <v>N/A</v>
      </c>
      <c r="BP56" t="str">
        <f t="shared" si="16"/>
        <v>N/A</v>
      </c>
      <c r="BQ56" t="str">
        <f t="shared" si="17"/>
        <v>N/A</v>
      </c>
      <c r="BR56" t="str">
        <f t="shared" si="18"/>
        <v>N/A</v>
      </c>
      <c r="BS56" t="str">
        <f t="shared" si="19"/>
        <v>N/A</v>
      </c>
      <c r="BT56" t="str">
        <f t="shared" si="20"/>
        <v>N/A</v>
      </c>
      <c r="BU56" t="str">
        <f t="shared" si="21"/>
        <v>N/A</v>
      </c>
      <c r="BV56" t="str">
        <f t="shared" si="22"/>
        <v>N/A</v>
      </c>
      <c r="BW56" t="str">
        <f t="shared" si="23"/>
        <v>N/A</v>
      </c>
      <c r="BX56" t="str">
        <f t="shared" si="24"/>
        <v>N/A</v>
      </c>
      <c r="BY56" t="str">
        <f t="shared" si="25"/>
        <v>N/A</v>
      </c>
      <c r="BZ56" t="str">
        <f t="shared" si="26"/>
        <v>N/A</v>
      </c>
      <c r="CA56" t="str">
        <f t="shared" si="27"/>
        <v>N/A</v>
      </c>
      <c r="CB56" t="str">
        <f t="shared" si="28"/>
        <v>N/A</v>
      </c>
      <c r="CC56" t="str">
        <f t="shared" si="29"/>
        <v>N/A</v>
      </c>
      <c r="CD56" t="str">
        <f t="shared" si="30"/>
        <v>N/A</v>
      </c>
      <c r="CE56" t="str">
        <f t="shared" si="31"/>
        <v>N/A</v>
      </c>
      <c r="CF56" t="str">
        <f t="shared" si="32"/>
        <v>N/A</v>
      </c>
      <c r="CG56" t="str">
        <f t="shared" si="33"/>
        <v>N/A</v>
      </c>
      <c r="CH56" t="str">
        <f t="shared" si="34"/>
        <v>N/A</v>
      </c>
      <c r="CI56" t="str">
        <f t="shared" si="35"/>
        <v>N/A</v>
      </c>
      <c r="CJ56" t="str">
        <f t="shared" si="36"/>
        <v>N/A</v>
      </c>
    </row>
    <row r="57" spans="1:88" x14ac:dyDescent="0.25">
      <c r="A57" t="s">
        <v>116</v>
      </c>
      <c r="B57">
        <v>11702</v>
      </c>
      <c r="C57" t="s">
        <v>117</v>
      </c>
      <c r="D57">
        <v>13831</v>
      </c>
      <c r="E57">
        <v>12497</v>
      </c>
      <c r="F57">
        <v>629</v>
      </c>
      <c r="G57">
        <v>22</v>
      </c>
      <c r="H57">
        <v>0</v>
      </c>
      <c r="I57">
        <v>72</v>
      </c>
      <c r="J57">
        <v>36</v>
      </c>
      <c r="K57">
        <v>23</v>
      </c>
      <c r="L57">
        <v>0</v>
      </c>
      <c r="M57">
        <v>8</v>
      </c>
      <c r="N57">
        <v>0</v>
      </c>
      <c r="O57">
        <v>33</v>
      </c>
      <c r="P57">
        <v>86</v>
      </c>
      <c r="Q57">
        <v>18</v>
      </c>
      <c r="R57">
        <v>0</v>
      </c>
      <c r="S57">
        <v>8</v>
      </c>
      <c r="T57">
        <v>0</v>
      </c>
      <c r="U57">
        <v>0</v>
      </c>
      <c r="V57">
        <v>0</v>
      </c>
      <c r="W57">
        <v>50</v>
      </c>
      <c r="X57">
        <v>78</v>
      </c>
      <c r="Y57">
        <v>96</v>
      </c>
      <c r="Z57">
        <v>14</v>
      </c>
      <c r="AA57">
        <v>16</v>
      </c>
      <c r="AB57">
        <v>30</v>
      </c>
      <c r="AC57">
        <v>5</v>
      </c>
      <c r="AD57">
        <v>0</v>
      </c>
      <c r="AE57">
        <v>0</v>
      </c>
      <c r="AF57">
        <v>0</v>
      </c>
      <c r="AG57">
        <v>0</v>
      </c>
      <c r="AH57">
        <v>110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T57">
        <v>11702</v>
      </c>
      <c r="AU57" t="str">
        <f t="shared" ref="AU57:AU73" si="47">AX57</f>
        <v>Estimate; Total: - Spanish or Spanish Creole:</v>
      </c>
      <c r="AV57" t="s">
        <v>988</v>
      </c>
      <c r="AX57" t="str">
        <f t="shared" si="37"/>
        <v>Estimate; Total: - Spanish or Spanish Creole:</v>
      </c>
      <c r="AY57" t="str">
        <f t="shared" si="38"/>
        <v>N/A</v>
      </c>
      <c r="AZ57" t="str">
        <f t="shared" si="0"/>
        <v>N/A</v>
      </c>
      <c r="BA57" t="str">
        <f t="shared" si="1"/>
        <v>N/A</v>
      </c>
      <c r="BB57" t="str">
        <f t="shared" si="2"/>
        <v>N/A</v>
      </c>
      <c r="BC57" t="str">
        <f t="shared" si="3"/>
        <v>N/A</v>
      </c>
      <c r="BD57" t="str">
        <f t="shared" si="4"/>
        <v>N/A</v>
      </c>
      <c r="BE57" t="str">
        <f t="shared" si="5"/>
        <v>N/A</v>
      </c>
      <c r="BF57" t="str">
        <f t="shared" si="6"/>
        <v>N/A</v>
      </c>
      <c r="BG57" t="str">
        <f t="shared" si="7"/>
        <v>N/A</v>
      </c>
      <c r="BH57" t="str">
        <f t="shared" si="8"/>
        <v>N/A</v>
      </c>
      <c r="BI57" t="str">
        <f t="shared" si="9"/>
        <v>N/A</v>
      </c>
      <c r="BJ57" t="str">
        <f t="shared" si="10"/>
        <v>N/A</v>
      </c>
      <c r="BK57" t="str">
        <f t="shared" si="11"/>
        <v>N/A</v>
      </c>
      <c r="BL57" t="str">
        <f t="shared" si="12"/>
        <v>N/A</v>
      </c>
      <c r="BM57" t="str">
        <f t="shared" si="13"/>
        <v>N/A</v>
      </c>
      <c r="BN57" t="str">
        <f t="shared" si="14"/>
        <v>N/A</v>
      </c>
      <c r="BO57" t="str">
        <f t="shared" si="15"/>
        <v>N/A</v>
      </c>
      <c r="BP57" t="str">
        <f t="shared" si="16"/>
        <v>N/A</v>
      </c>
      <c r="BQ57" t="str">
        <f t="shared" si="17"/>
        <v>N/A</v>
      </c>
      <c r="BR57" t="str">
        <f t="shared" si="18"/>
        <v>N/A</v>
      </c>
      <c r="BS57" t="str">
        <f t="shared" si="19"/>
        <v>N/A</v>
      </c>
      <c r="BT57" t="str">
        <f t="shared" si="20"/>
        <v>N/A</v>
      </c>
      <c r="BU57" t="str">
        <f t="shared" si="21"/>
        <v>N/A</v>
      </c>
      <c r="BV57" t="str">
        <f t="shared" si="22"/>
        <v>N/A</v>
      </c>
      <c r="BW57" t="str">
        <f t="shared" si="23"/>
        <v>N/A</v>
      </c>
      <c r="BX57" t="str">
        <f t="shared" si="24"/>
        <v>N/A</v>
      </c>
      <c r="BY57" t="str">
        <f t="shared" si="25"/>
        <v>N/A</v>
      </c>
      <c r="BZ57" t="str">
        <f t="shared" si="26"/>
        <v>N/A</v>
      </c>
      <c r="CA57" t="str">
        <f t="shared" si="27"/>
        <v>N/A</v>
      </c>
      <c r="CB57" t="str">
        <f t="shared" si="28"/>
        <v>N/A</v>
      </c>
      <c r="CC57" t="str">
        <f t="shared" si="29"/>
        <v>N/A</v>
      </c>
      <c r="CD57" t="str">
        <f t="shared" si="30"/>
        <v>N/A</v>
      </c>
      <c r="CE57" t="str">
        <f t="shared" si="31"/>
        <v>N/A</v>
      </c>
      <c r="CF57" t="str">
        <f t="shared" si="32"/>
        <v>N/A</v>
      </c>
      <c r="CG57" t="str">
        <f t="shared" si="33"/>
        <v>N/A</v>
      </c>
      <c r="CH57" t="str">
        <f t="shared" si="34"/>
        <v>N/A</v>
      </c>
      <c r="CI57" t="str">
        <f t="shared" si="35"/>
        <v>N/A</v>
      </c>
      <c r="CJ57" t="str">
        <f t="shared" si="36"/>
        <v>N/A</v>
      </c>
    </row>
    <row r="58" spans="1:88" x14ac:dyDescent="0.25">
      <c r="A58" t="s">
        <v>118</v>
      </c>
      <c r="B58">
        <v>11703</v>
      </c>
      <c r="C58" t="s">
        <v>119</v>
      </c>
      <c r="D58">
        <v>15331</v>
      </c>
      <c r="E58">
        <v>12844</v>
      </c>
      <c r="F58">
        <v>1296</v>
      </c>
      <c r="G58">
        <v>27</v>
      </c>
      <c r="H58">
        <v>0</v>
      </c>
      <c r="I58">
        <v>273</v>
      </c>
      <c r="J58">
        <v>19</v>
      </c>
      <c r="K58">
        <v>54</v>
      </c>
      <c r="L58">
        <v>11</v>
      </c>
      <c r="M58">
        <v>0</v>
      </c>
      <c r="N58">
        <v>12</v>
      </c>
      <c r="O58">
        <v>41</v>
      </c>
      <c r="P58">
        <v>23</v>
      </c>
      <c r="Q58">
        <v>42</v>
      </c>
      <c r="R58">
        <v>39</v>
      </c>
      <c r="S58">
        <v>0</v>
      </c>
      <c r="T58">
        <v>0</v>
      </c>
      <c r="U58">
        <v>62</v>
      </c>
      <c r="V58">
        <v>0</v>
      </c>
      <c r="W58">
        <v>0</v>
      </c>
      <c r="X58">
        <v>76</v>
      </c>
      <c r="Y58">
        <v>0</v>
      </c>
      <c r="Z58">
        <v>22</v>
      </c>
      <c r="AA58">
        <v>45</v>
      </c>
      <c r="AB58">
        <v>4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66</v>
      </c>
      <c r="AI58">
        <v>272</v>
      </c>
      <c r="AJ58">
        <v>47</v>
      </c>
      <c r="AK58">
        <v>0</v>
      </c>
      <c r="AL58">
        <v>0</v>
      </c>
      <c r="AM58">
        <v>0</v>
      </c>
      <c r="AN58">
        <v>0</v>
      </c>
      <c r="AO58">
        <v>12</v>
      </c>
      <c r="AP58">
        <v>0</v>
      </c>
      <c r="AQ58">
        <v>44</v>
      </c>
      <c r="AR58">
        <v>0</v>
      </c>
      <c r="AT58">
        <v>11703</v>
      </c>
      <c r="AU58" t="str">
        <f t="shared" si="47"/>
        <v>Estimate; Total: - Spanish or Spanish Creole:</v>
      </c>
      <c r="AV58" t="s">
        <v>988</v>
      </c>
      <c r="AX58" t="str">
        <f t="shared" si="37"/>
        <v>Estimate; Total: - Spanish or Spanish Creole:</v>
      </c>
      <c r="AY58" t="str">
        <f t="shared" si="38"/>
        <v>N/A</v>
      </c>
      <c r="AZ58" t="str">
        <f t="shared" si="0"/>
        <v>N/A</v>
      </c>
      <c r="BA58" t="str">
        <f t="shared" si="1"/>
        <v>N/A</v>
      </c>
      <c r="BB58" t="str">
        <f t="shared" si="2"/>
        <v>N/A</v>
      </c>
      <c r="BC58" t="str">
        <f t="shared" si="3"/>
        <v>N/A</v>
      </c>
      <c r="BD58" t="str">
        <f t="shared" si="4"/>
        <v>N/A</v>
      </c>
      <c r="BE58" t="str">
        <f t="shared" si="5"/>
        <v>N/A</v>
      </c>
      <c r="BF58" t="str">
        <f t="shared" si="6"/>
        <v>N/A</v>
      </c>
      <c r="BG58" t="str">
        <f t="shared" si="7"/>
        <v>N/A</v>
      </c>
      <c r="BH58" t="str">
        <f t="shared" si="8"/>
        <v>N/A</v>
      </c>
      <c r="BI58" t="str">
        <f t="shared" si="9"/>
        <v>N/A</v>
      </c>
      <c r="BJ58" t="str">
        <f t="shared" si="10"/>
        <v>N/A</v>
      </c>
      <c r="BK58" t="str">
        <f t="shared" si="11"/>
        <v>N/A</v>
      </c>
      <c r="BL58" t="str">
        <f t="shared" si="12"/>
        <v>N/A</v>
      </c>
      <c r="BM58" t="str">
        <f t="shared" si="13"/>
        <v>N/A</v>
      </c>
      <c r="BN58" t="str">
        <f t="shared" si="14"/>
        <v>N/A</v>
      </c>
      <c r="BO58" t="str">
        <f t="shared" si="15"/>
        <v>N/A</v>
      </c>
      <c r="BP58" t="str">
        <f t="shared" si="16"/>
        <v>N/A</v>
      </c>
      <c r="BQ58" t="str">
        <f t="shared" si="17"/>
        <v>N/A</v>
      </c>
      <c r="BR58" t="str">
        <f t="shared" si="18"/>
        <v>N/A</v>
      </c>
      <c r="BS58" t="str">
        <f t="shared" si="19"/>
        <v>N/A</v>
      </c>
      <c r="BT58" t="str">
        <f t="shared" si="20"/>
        <v>N/A</v>
      </c>
      <c r="BU58" t="str">
        <f t="shared" si="21"/>
        <v>N/A</v>
      </c>
      <c r="BV58" t="str">
        <f t="shared" si="22"/>
        <v>N/A</v>
      </c>
      <c r="BW58" t="str">
        <f t="shared" si="23"/>
        <v>N/A</v>
      </c>
      <c r="BX58" t="str">
        <f t="shared" si="24"/>
        <v>N/A</v>
      </c>
      <c r="BY58" t="str">
        <f t="shared" si="25"/>
        <v>N/A</v>
      </c>
      <c r="BZ58" t="str">
        <f t="shared" si="26"/>
        <v>N/A</v>
      </c>
      <c r="CA58" t="str">
        <f t="shared" si="27"/>
        <v>N/A</v>
      </c>
      <c r="CB58" t="str">
        <f t="shared" si="28"/>
        <v>N/A</v>
      </c>
      <c r="CC58" t="str">
        <f t="shared" si="29"/>
        <v>N/A</v>
      </c>
      <c r="CD58" t="str">
        <f t="shared" si="30"/>
        <v>N/A</v>
      </c>
      <c r="CE58" t="str">
        <f t="shared" si="31"/>
        <v>N/A</v>
      </c>
      <c r="CF58" t="str">
        <f t="shared" si="32"/>
        <v>N/A</v>
      </c>
      <c r="CG58" t="str">
        <f t="shared" si="33"/>
        <v>N/A</v>
      </c>
      <c r="CH58" t="str">
        <f t="shared" si="34"/>
        <v>N/A</v>
      </c>
      <c r="CI58" t="str">
        <f t="shared" si="35"/>
        <v>N/A</v>
      </c>
      <c r="CJ58" t="str">
        <f t="shared" si="36"/>
        <v>N/A</v>
      </c>
    </row>
    <row r="59" spans="1:88" x14ac:dyDescent="0.25">
      <c r="A59" t="s">
        <v>120</v>
      </c>
      <c r="B59">
        <v>11704</v>
      </c>
      <c r="C59" t="s">
        <v>121</v>
      </c>
      <c r="D59">
        <v>38889</v>
      </c>
      <c r="E59">
        <v>31238</v>
      </c>
      <c r="F59">
        <v>3986</v>
      </c>
      <c r="G59">
        <v>87</v>
      </c>
      <c r="H59">
        <v>337</v>
      </c>
      <c r="I59">
        <v>918</v>
      </c>
      <c r="J59">
        <v>45</v>
      </c>
      <c r="K59">
        <v>146</v>
      </c>
      <c r="L59">
        <v>15</v>
      </c>
      <c r="M59">
        <v>0</v>
      </c>
      <c r="N59">
        <v>0</v>
      </c>
      <c r="O59">
        <v>58</v>
      </c>
      <c r="P59">
        <v>47</v>
      </c>
      <c r="Q59">
        <v>158</v>
      </c>
      <c r="R59">
        <v>52</v>
      </c>
      <c r="S59">
        <v>268</v>
      </c>
      <c r="T59">
        <v>0</v>
      </c>
      <c r="U59">
        <v>0</v>
      </c>
      <c r="V59">
        <v>51</v>
      </c>
      <c r="W59">
        <v>32</v>
      </c>
      <c r="X59">
        <v>31</v>
      </c>
      <c r="Y59">
        <v>191</v>
      </c>
      <c r="Z59">
        <v>214</v>
      </c>
      <c r="AA59">
        <v>187</v>
      </c>
      <c r="AB59">
        <v>5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10</v>
      </c>
      <c r="AI59">
        <v>639</v>
      </c>
      <c r="AJ59">
        <v>40</v>
      </c>
      <c r="AK59">
        <v>12</v>
      </c>
      <c r="AL59">
        <v>0</v>
      </c>
      <c r="AM59">
        <v>0</v>
      </c>
      <c r="AN59">
        <v>10</v>
      </c>
      <c r="AO59">
        <v>82</v>
      </c>
      <c r="AP59">
        <v>26</v>
      </c>
      <c r="AQ59">
        <v>0</v>
      </c>
      <c r="AR59">
        <v>4</v>
      </c>
      <c r="AT59">
        <v>11704</v>
      </c>
      <c r="AU59" t="str">
        <f t="shared" si="47"/>
        <v>Estimate; Total: - Spanish or Spanish Creole:</v>
      </c>
      <c r="AV59" t="s">
        <v>988</v>
      </c>
      <c r="AX59" t="str">
        <f t="shared" si="37"/>
        <v>Estimate; Total: - Spanish or Spanish Creole:</v>
      </c>
      <c r="AY59" t="str">
        <f t="shared" si="38"/>
        <v>N/A</v>
      </c>
      <c r="AZ59" t="str">
        <f t="shared" si="0"/>
        <v>N/A</v>
      </c>
      <c r="BA59" t="str">
        <f t="shared" si="1"/>
        <v>N/A</v>
      </c>
      <c r="BB59" t="str">
        <f t="shared" si="2"/>
        <v>N/A</v>
      </c>
      <c r="BC59" t="str">
        <f t="shared" si="3"/>
        <v>N/A</v>
      </c>
      <c r="BD59" t="str">
        <f t="shared" si="4"/>
        <v>N/A</v>
      </c>
      <c r="BE59" t="str">
        <f t="shared" si="5"/>
        <v>N/A</v>
      </c>
      <c r="BF59" t="str">
        <f t="shared" si="6"/>
        <v>N/A</v>
      </c>
      <c r="BG59" t="str">
        <f t="shared" si="7"/>
        <v>N/A</v>
      </c>
      <c r="BH59" t="str">
        <f t="shared" si="8"/>
        <v>N/A</v>
      </c>
      <c r="BI59" t="str">
        <f t="shared" si="9"/>
        <v>N/A</v>
      </c>
      <c r="BJ59" t="str">
        <f t="shared" si="10"/>
        <v>N/A</v>
      </c>
      <c r="BK59" t="str">
        <f t="shared" si="11"/>
        <v>N/A</v>
      </c>
      <c r="BL59" t="str">
        <f t="shared" si="12"/>
        <v>N/A</v>
      </c>
      <c r="BM59" t="str">
        <f t="shared" si="13"/>
        <v>N/A</v>
      </c>
      <c r="BN59" t="str">
        <f t="shared" si="14"/>
        <v>N/A</v>
      </c>
      <c r="BO59" t="str">
        <f t="shared" si="15"/>
        <v>N/A</v>
      </c>
      <c r="BP59" t="str">
        <f t="shared" si="16"/>
        <v>N/A</v>
      </c>
      <c r="BQ59" t="str">
        <f t="shared" si="17"/>
        <v>N/A</v>
      </c>
      <c r="BR59" t="str">
        <f t="shared" si="18"/>
        <v>N/A</v>
      </c>
      <c r="BS59" t="str">
        <f t="shared" si="19"/>
        <v>N/A</v>
      </c>
      <c r="BT59" t="str">
        <f t="shared" si="20"/>
        <v>N/A</v>
      </c>
      <c r="BU59" t="str">
        <f t="shared" si="21"/>
        <v>N/A</v>
      </c>
      <c r="BV59" t="str">
        <f t="shared" si="22"/>
        <v>N/A</v>
      </c>
      <c r="BW59" t="str">
        <f t="shared" si="23"/>
        <v>N/A</v>
      </c>
      <c r="BX59" t="str">
        <f t="shared" si="24"/>
        <v>N/A</v>
      </c>
      <c r="BY59" t="str">
        <f t="shared" si="25"/>
        <v>N/A</v>
      </c>
      <c r="BZ59" t="str">
        <f t="shared" si="26"/>
        <v>N/A</v>
      </c>
      <c r="CA59" t="str">
        <f t="shared" si="27"/>
        <v>N/A</v>
      </c>
      <c r="CB59" t="str">
        <f t="shared" si="28"/>
        <v>N/A</v>
      </c>
      <c r="CC59" t="str">
        <f t="shared" si="29"/>
        <v>N/A</v>
      </c>
      <c r="CD59" t="str">
        <f t="shared" si="30"/>
        <v>N/A</v>
      </c>
      <c r="CE59" t="str">
        <f t="shared" si="31"/>
        <v>N/A</v>
      </c>
      <c r="CF59" t="str">
        <f t="shared" si="32"/>
        <v>N/A</v>
      </c>
      <c r="CG59" t="str">
        <f t="shared" si="33"/>
        <v>N/A</v>
      </c>
      <c r="CH59" t="str">
        <f t="shared" si="34"/>
        <v>N/A</v>
      </c>
      <c r="CI59" t="str">
        <f t="shared" si="35"/>
        <v>N/A</v>
      </c>
      <c r="CJ59" t="str">
        <f t="shared" si="36"/>
        <v>N/A</v>
      </c>
    </row>
    <row r="60" spans="1:88" x14ac:dyDescent="0.25">
      <c r="A60" t="s">
        <v>122</v>
      </c>
      <c r="B60">
        <v>11705</v>
      </c>
      <c r="C60" t="s">
        <v>123</v>
      </c>
      <c r="D60">
        <v>7312</v>
      </c>
      <c r="E60">
        <v>6776</v>
      </c>
      <c r="F60">
        <v>173</v>
      </c>
      <c r="G60">
        <v>50</v>
      </c>
      <c r="H60">
        <v>0</v>
      </c>
      <c r="I60">
        <v>49</v>
      </c>
      <c r="J60">
        <v>0</v>
      </c>
      <c r="K60">
        <v>11</v>
      </c>
      <c r="L60">
        <v>0</v>
      </c>
      <c r="M60">
        <v>0</v>
      </c>
      <c r="N60">
        <v>0</v>
      </c>
      <c r="O60">
        <v>115</v>
      </c>
      <c r="P60">
        <v>0</v>
      </c>
      <c r="Q60">
        <v>22</v>
      </c>
      <c r="R60">
        <v>0</v>
      </c>
      <c r="S60">
        <v>0</v>
      </c>
      <c r="T60">
        <v>0</v>
      </c>
      <c r="U60">
        <v>0</v>
      </c>
      <c r="V60">
        <v>0</v>
      </c>
      <c r="W60">
        <v>9</v>
      </c>
      <c r="X60">
        <v>0</v>
      </c>
      <c r="Y60">
        <v>25</v>
      </c>
      <c r="Z60">
        <v>19</v>
      </c>
      <c r="AA60">
        <v>46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17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T60">
        <v>11705</v>
      </c>
      <c r="AU60" t="str">
        <f t="shared" si="47"/>
        <v>Estimate; Total: - Spanish or Spanish Creole:</v>
      </c>
      <c r="AV60" t="s">
        <v>988</v>
      </c>
      <c r="AX60" t="str">
        <f t="shared" si="37"/>
        <v>Estimate; Total: - Spanish or Spanish Creole:</v>
      </c>
      <c r="AY60" t="str">
        <f t="shared" si="38"/>
        <v>N/A</v>
      </c>
      <c r="AZ60" t="str">
        <f t="shared" si="0"/>
        <v>N/A</v>
      </c>
      <c r="BA60" t="str">
        <f t="shared" si="1"/>
        <v>N/A</v>
      </c>
      <c r="BB60" t="str">
        <f t="shared" si="2"/>
        <v>N/A</v>
      </c>
      <c r="BC60" t="str">
        <f t="shared" si="3"/>
        <v>N/A</v>
      </c>
      <c r="BD60" t="str">
        <f t="shared" si="4"/>
        <v>N/A</v>
      </c>
      <c r="BE60" t="str">
        <f t="shared" si="5"/>
        <v>N/A</v>
      </c>
      <c r="BF60" t="str">
        <f t="shared" si="6"/>
        <v>N/A</v>
      </c>
      <c r="BG60" t="str">
        <f t="shared" si="7"/>
        <v>N/A</v>
      </c>
      <c r="BH60" t="str">
        <f t="shared" si="8"/>
        <v>N/A</v>
      </c>
      <c r="BI60" t="str">
        <f t="shared" si="9"/>
        <v>N/A</v>
      </c>
      <c r="BJ60" t="str">
        <f t="shared" si="10"/>
        <v>N/A</v>
      </c>
      <c r="BK60" t="str">
        <f t="shared" si="11"/>
        <v>N/A</v>
      </c>
      <c r="BL60" t="str">
        <f t="shared" si="12"/>
        <v>N/A</v>
      </c>
      <c r="BM60" t="str">
        <f t="shared" si="13"/>
        <v>N/A</v>
      </c>
      <c r="BN60" t="str">
        <f t="shared" si="14"/>
        <v>N/A</v>
      </c>
      <c r="BO60" t="str">
        <f t="shared" si="15"/>
        <v>N/A</v>
      </c>
      <c r="BP60" t="str">
        <f t="shared" si="16"/>
        <v>N/A</v>
      </c>
      <c r="BQ60" t="str">
        <f t="shared" si="17"/>
        <v>N/A</v>
      </c>
      <c r="BR60" t="str">
        <f t="shared" si="18"/>
        <v>N/A</v>
      </c>
      <c r="BS60" t="str">
        <f t="shared" si="19"/>
        <v>N/A</v>
      </c>
      <c r="BT60" t="str">
        <f t="shared" si="20"/>
        <v>N/A</v>
      </c>
      <c r="BU60" t="str">
        <f t="shared" si="21"/>
        <v>N/A</v>
      </c>
      <c r="BV60" t="str">
        <f t="shared" si="22"/>
        <v>N/A</v>
      </c>
      <c r="BW60" t="str">
        <f t="shared" si="23"/>
        <v>N/A</v>
      </c>
      <c r="BX60" t="str">
        <f t="shared" si="24"/>
        <v>N/A</v>
      </c>
      <c r="BY60" t="str">
        <f t="shared" si="25"/>
        <v>N/A</v>
      </c>
      <c r="BZ60" t="str">
        <f t="shared" si="26"/>
        <v>N/A</v>
      </c>
      <c r="CA60" t="str">
        <f t="shared" si="27"/>
        <v>N/A</v>
      </c>
      <c r="CB60" t="str">
        <f t="shared" si="28"/>
        <v>N/A</v>
      </c>
      <c r="CC60" t="str">
        <f t="shared" si="29"/>
        <v>N/A</v>
      </c>
      <c r="CD60" t="str">
        <f t="shared" si="30"/>
        <v>N/A</v>
      </c>
      <c r="CE60" t="str">
        <f t="shared" si="31"/>
        <v>N/A</v>
      </c>
      <c r="CF60" t="str">
        <f t="shared" si="32"/>
        <v>N/A</v>
      </c>
      <c r="CG60" t="str">
        <f t="shared" si="33"/>
        <v>N/A</v>
      </c>
      <c r="CH60" t="str">
        <f t="shared" si="34"/>
        <v>N/A</v>
      </c>
      <c r="CI60" t="str">
        <f t="shared" si="35"/>
        <v>N/A</v>
      </c>
      <c r="CJ60" t="str">
        <f t="shared" si="36"/>
        <v>N/A</v>
      </c>
    </row>
    <row r="61" spans="1:88" x14ac:dyDescent="0.25">
      <c r="A61" t="s">
        <v>124</v>
      </c>
      <c r="B61">
        <v>11706</v>
      </c>
      <c r="C61" t="s">
        <v>125</v>
      </c>
      <c r="D61">
        <v>61180</v>
      </c>
      <c r="E61">
        <v>37735</v>
      </c>
      <c r="F61">
        <v>19473</v>
      </c>
      <c r="G61">
        <v>216</v>
      </c>
      <c r="H61">
        <v>823</v>
      </c>
      <c r="I61">
        <v>216</v>
      </c>
      <c r="J61">
        <v>345</v>
      </c>
      <c r="K61">
        <v>128</v>
      </c>
      <c r="L61">
        <v>0</v>
      </c>
      <c r="M61">
        <v>10</v>
      </c>
      <c r="N61">
        <v>8</v>
      </c>
      <c r="O61">
        <v>39</v>
      </c>
      <c r="P61">
        <v>104</v>
      </c>
      <c r="Q61">
        <v>188</v>
      </c>
      <c r="R61">
        <v>90</v>
      </c>
      <c r="S61">
        <v>17</v>
      </c>
      <c r="T61">
        <v>0</v>
      </c>
      <c r="U61">
        <v>15</v>
      </c>
      <c r="V61">
        <v>7</v>
      </c>
      <c r="W61">
        <v>117</v>
      </c>
      <c r="X61">
        <v>449</v>
      </c>
      <c r="Y61">
        <v>468</v>
      </c>
      <c r="Z61">
        <v>98</v>
      </c>
      <c r="AA61">
        <v>127</v>
      </c>
      <c r="AB61">
        <v>31</v>
      </c>
      <c r="AC61">
        <v>43</v>
      </c>
      <c r="AD61">
        <v>0</v>
      </c>
      <c r="AE61">
        <v>0</v>
      </c>
      <c r="AF61">
        <v>0</v>
      </c>
      <c r="AG61">
        <v>0</v>
      </c>
      <c r="AH61">
        <v>116</v>
      </c>
      <c r="AI61">
        <v>109</v>
      </c>
      <c r="AJ61">
        <v>52</v>
      </c>
      <c r="AK61">
        <v>0</v>
      </c>
      <c r="AL61">
        <v>0</v>
      </c>
      <c r="AM61">
        <v>0</v>
      </c>
      <c r="AN61">
        <v>0</v>
      </c>
      <c r="AO61">
        <v>68</v>
      </c>
      <c r="AP61">
        <v>61</v>
      </c>
      <c r="AQ61">
        <v>27</v>
      </c>
      <c r="AR61">
        <v>0</v>
      </c>
      <c r="AT61">
        <v>11706</v>
      </c>
      <c r="AU61" t="str">
        <f t="shared" si="47"/>
        <v>Estimate; Total: - Spanish or Spanish Creole:</v>
      </c>
      <c r="AV61" t="s">
        <v>988</v>
      </c>
      <c r="AX61" t="str">
        <f t="shared" si="37"/>
        <v>Estimate; Total: - Spanish or Spanish Creole:</v>
      </c>
      <c r="AY61" t="str">
        <f t="shared" si="38"/>
        <v>N/A</v>
      </c>
      <c r="AZ61" t="str">
        <f t="shared" si="0"/>
        <v>N/A</v>
      </c>
      <c r="BA61" t="str">
        <f t="shared" si="1"/>
        <v>N/A</v>
      </c>
      <c r="BB61" t="str">
        <f t="shared" si="2"/>
        <v>N/A</v>
      </c>
      <c r="BC61" t="str">
        <f t="shared" si="3"/>
        <v>N/A</v>
      </c>
      <c r="BD61" t="str">
        <f t="shared" si="4"/>
        <v>N/A</v>
      </c>
      <c r="BE61" t="str">
        <f t="shared" si="5"/>
        <v>N/A</v>
      </c>
      <c r="BF61" t="str">
        <f t="shared" si="6"/>
        <v>N/A</v>
      </c>
      <c r="BG61" t="str">
        <f t="shared" si="7"/>
        <v>N/A</v>
      </c>
      <c r="BH61" t="str">
        <f t="shared" si="8"/>
        <v>N/A</v>
      </c>
      <c r="BI61" t="str">
        <f t="shared" si="9"/>
        <v>N/A</v>
      </c>
      <c r="BJ61" t="str">
        <f t="shared" si="10"/>
        <v>N/A</v>
      </c>
      <c r="BK61" t="str">
        <f t="shared" si="11"/>
        <v>N/A</v>
      </c>
      <c r="BL61" t="str">
        <f t="shared" si="12"/>
        <v>N/A</v>
      </c>
      <c r="BM61" t="str">
        <f t="shared" si="13"/>
        <v>N/A</v>
      </c>
      <c r="BN61" t="str">
        <f t="shared" si="14"/>
        <v>N/A</v>
      </c>
      <c r="BO61" t="str">
        <f t="shared" si="15"/>
        <v>N/A</v>
      </c>
      <c r="BP61" t="str">
        <f t="shared" si="16"/>
        <v>N/A</v>
      </c>
      <c r="BQ61" t="str">
        <f t="shared" si="17"/>
        <v>N/A</v>
      </c>
      <c r="BR61" t="str">
        <f t="shared" si="18"/>
        <v>N/A</v>
      </c>
      <c r="BS61" t="str">
        <f t="shared" si="19"/>
        <v>N/A</v>
      </c>
      <c r="BT61" t="str">
        <f t="shared" si="20"/>
        <v>N/A</v>
      </c>
      <c r="BU61" t="str">
        <f t="shared" si="21"/>
        <v>N/A</v>
      </c>
      <c r="BV61" t="str">
        <f t="shared" si="22"/>
        <v>N/A</v>
      </c>
      <c r="BW61" t="str">
        <f t="shared" si="23"/>
        <v>N/A</v>
      </c>
      <c r="BX61" t="str">
        <f t="shared" si="24"/>
        <v>N/A</v>
      </c>
      <c r="BY61" t="str">
        <f t="shared" si="25"/>
        <v>N/A</v>
      </c>
      <c r="BZ61" t="str">
        <f t="shared" si="26"/>
        <v>N/A</v>
      </c>
      <c r="CA61" t="str">
        <f t="shared" si="27"/>
        <v>N/A</v>
      </c>
      <c r="CB61" t="str">
        <f t="shared" si="28"/>
        <v>N/A</v>
      </c>
      <c r="CC61" t="str">
        <f t="shared" si="29"/>
        <v>N/A</v>
      </c>
      <c r="CD61" t="str">
        <f t="shared" si="30"/>
        <v>N/A</v>
      </c>
      <c r="CE61" t="str">
        <f t="shared" si="31"/>
        <v>N/A</v>
      </c>
      <c r="CF61" t="str">
        <f t="shared" si="32"/>
        <v>N/A</v>
      </c>
      <c r="CG61" t="str">
        <f t="shared" si="33"/>
        <v>N/A</v>
      </c>
      <c r="CH61" t="str">
        <f t="shared" si="34"/>
        <v>N/A</v>
      </c>
      <c r="CI61" t="str">
        <f t="shared" si="35"/>
        <v>N/A</v>
      </c>
      <c r="CJ61" t="str">
        <f t="shared" si="36"/>
        <v>N/A</v>
      </c>
    </row>
    <row r="62" spans="1:88" x14ac:dyDescent="0.25">
      <c r="A62" t="s">
        <v>126</v>
      </c>
      <c r="B62">
        <v>11709</v>
      </c>
      <c r="C62" t="s">
        <v>127</v>
      </c>
      <c r="D62">
        <v>6413</v>
      </c>
      <c r="E62">
        <v>5714</v>
      </c>
      <c r="F62">
        <v>198</v>
      </c>
      <c r="G62">
        <v>48</v>
      </c>
      <c r="H62">
        <v>0</v>
      </c>
      <c r="I62">
        <v>148</v>
      </c>
      <c r="J62">
        <v>9</v>
      </c>
      <c r="K62">
        <v>27</v>
      </c>
      <c r="L62">
        <v>0</v>
      </c>
      <c r="M62">
        <v>0</v>
      </c>
      <c r="N62">
        <v>44</v>
      </c>
      <c r="O62">
        <v>10</v>
      </c>
      <c r="P62">
        <v>128</v>
      </c>
      <c r="Q62">
        <v>26</v>
      </c>
      <c r="R62">
        <v>11</v>
      </c>
      <c r="S62">
        <v>0</v>
      </c>
      <c r="T62">
        <v>0</v>
      </c>
      <c r="U62">
        <v>0</v>
      </c>
      <c r="V62">
        <v>19</v>
      </c>
      <c r="W62">
        <v>0</v>
      </c>
      <c r="X62">
        <v>0</v>
      </c>
      <c r="Y62">
        <v>0</v>
      </c>
      <c r="Z62">
        <v>0</v>
      </c>
      <c r="AA62">
        <v>19</v>
      </c>
      <c r="AB62">
        <v>0</v>
      </c>
      <c r="AC62">
        <v>0</v>
      </c>
      <c r="AD62">
        <v>0</v>
      </c>
      <c r="AE62">
        <v>0</v>
      </c>
      <c r="AF62">
        <v>12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T62">
        <v>11709</v>
      </c>
      <c r="AU62" t="str">
        <f t="shared" si="47"/>
        <v>Estimate; Total: - Spanish or Spanish Creole:</v>
      </c>
      <c r="AV62" t="s">
        <v>988</v>
      </c>
      <c r="AX62" t="str">
        <f t="shared" si="37"/>
        <v>Estimate; Total: - Spanish or Spanish Creole:</v>
      </c>
      <c r="AY62" t="str">
        <f t="shared" si="38"/>
        <v>N/A</v>
      </c>
      <c r="AZ62" t="str">
        <f t="shared" si="0"/>
        <v>N/A</v>
      </c>
      <c r="BA62" t="str">
        <f t="shared" si="1"/>
        <v>N/A</v>
      </c>
      <c r="BB62" t="str">
        <f t="shared" si="2"/>
        <v>N/A</v>
      </c>
      <c r="BC62" t="str">
        <f t="shared" si="3"/>
        <v>N/A</v>
      </c>
      <c r="BD62" t="str">
        <f t="shared" si="4"/>
        <v>N/A</v>
      </c>
      <c r="BE62" t="str">
        <f t="shared" si="5"/>
        <v>N/A</v>
      </c>
      <c r="BF62" t="str">
        <f t="shared" si="6"/>
        <v>N/A</v>
      </c>
      <c r="BG62" t="str">
        <f t="shared" si="7"/>
        <v>N/A</v>
      </c>
      <c r="BH62" t="str">
        <f t="shared" si="8"/>
        <v>N/A</v>
      </c>
      <c r="BI62" t="str">
        <f t="shared" si="9"/>
        <v>N/A</v>
      </c>
      <c r="BJ62" t="str">
        <f t="shared" si="10"/>
        <v>N/A</v>
      </c>
      <c r="BK62" t="str">
        <f t="shared" si="11"/>
        <v>N/A</v>
      </c>
      <c r="BL62" t="str">
        <f t="shared" si="12"/>
        <v>N/A</v>
      </c>
      <c r="BM62" t="str">
        <f t="shared" si="13"/>
        <v>N/A</v>
      </c>
      <c r="BN62" t="str">
        <f t="shared" si="14"/>
        <v>N/A</v>
      </c>
      <c r="BO62" t="str">
        <f t="shared" si="15"/>
        <v>N/A</v>
      </c>
      <c r="BP62" t="str">
        <f t="shared" si="16"/>
        <v>N/A</v>
      </c>
      <c r="BQ62" t="str">
        <f t="shared" si="17"/>
        <v>N/A</v>
      </c>
      <c r="BR62" t="str">
        <f t="shared" si="18"/>
        <v>N/A</v>
      </c>
      <c r="BS62" t="str">
        <f t="shared" si="19"/>
        <v>N/A</v>
      </c>
      <c r="BT62" t="str">
        <f t="shared" si="20"/>
        <v>N/A</v>
      </c>
      <c r="BU62" t="str">
        <f t="shared" si="21"/>
        <v>N/A</v>
      </c>
      <c r="BV62" t="str">
        <f t="shared" si="22"/>
        <v>N/A</v>
      </c>
      <c r="BW62" t="str">
        <f t="shared" si="23"/>
        <v>N/A</v>
      </c>
      <c r="BX62" t="str">
        <f t="shared" si="24"/>
        <v>N/A</v>
      </c>
      <c r="BY62" t="str">
        <f t="shared" si="25"/>
        <v>N/A</v>
      </c>
      <c r="BZ62" t="str">
        <f t="shared" si="26"/>
        <v>N/A</v>
      </c>
      <c r="CA62" t="str">
        <f t="shared" si="27"/>
        <v>N/A</v>
      </c>
      <c r="CB62" t="str">
        <f t="shared" si="28"/>
        <v>N/A</v>
      </c>
      <c r="CC62" t="str">
        <f t="shared" si="29"/>
        <v>N/A</v>
      </c>
      <c r="CD62" t="str">
        <f t="shared" si="30"/>
        <v>N/A</v>
      </c>
      <c r="CE62" t="str">
        <f t="shared" si="31"/>
        <v>N/A</v>
      </c>
      <c r="CF62" t="str">
        <f t="shared" si="32"/>
        <v>N/A</v>
      </c>
      <c r="CG62" t="str">
        <f t="shared" si="33"/>
        <v>N/A</v>
      </c>
      <c r="CH62" t="str">
        <f t="shared" si="34"/>
        <v>N/A</v>
      </c>
      <c r="CI62" t="str">
        <f t="shared" si="35"/>
        <v>N/A</v>
      </c>
      <c r="CJ62" t="str">
        <f t="shared" si="36"/>
        <v>N/A</v>
      </c>
    </row>
    <row r="63" spans="1:88" x14ac:dyDescent="0.25">
      <c r="A63" t="s">
        <v>128</v>
      </c>
      <c r="B63">
        <v>11710</v>
      </c>
      <c r="C63" t="s">
        <v>129</v>
      </c>
      <c r="D63">
        <v>33167</v>
      </c>
      <c r="E63">
        <v>28019</v>
      </c>
      <c r="F63">
        <v>1680</v>
      </c>
      <c r="G63">
        <v>65</v>
      </c>
      <c r="H63">
        <v>87</v>
      </c>
      <c r="I63">
        <v>354</v>
      </c>
      <c r="J63">
        <v>32</v>
      </c>
      <c r="K63">
        <v>87</v>
      </c>
      <c r="L63">
        <v>10</v>
      </c>
      <c r="M63">
        <v>0</v>
      </c>
      <c r="N63">
        <v>10</v>
      </c>
      <c r="O63">
        <v>447</v>
      </c>
      <c r="P63">
        <v>86</v>
      </c>
      <c r="Q63">
        <v>146</v>
      </c>
      <c r="R63">
        <v>0</v>
      </c>
      <c r="S63">
        <v>79</v>
      </c>
      <c r="T63">
        <v>0</v>
      </c>
      <c r="U63">
        <v>76</v>
      </c>
      <c r="V63">
        <v>0</v>
      </c>
      <c r="W63">
        <v>366</v>
      </c>
      <c r="X63">
        <v>292</v>
      </c>
      <c r="Y63">
        <v>67</v>
      </c>
      <c r="Z63">
        <v>69</v>
      </c>
      <c r="AA63">
        <v>425</v>
      </c>
      <c r="AB63">
        <v>0</v>
      </c>
      <c r="AC63">
        <v>109</v>
      </c>
      <c r="AD63">
        <v>0</v>
      </c>
      <c r="AE63">
        <v>0</v>
      </c>
      <c r="AF63">
        <v>0</v>
      </c>
      <c r="AG63">
        <v>0</v>
      </c>
      <c r="AH63">
        <v>18</v>
      </c>
      <c r="AI63">
        <v>97</v>
      </c>
      <c r="AJ63">
        <v>183</v>
      </c>
      <c r="AK63">
        <v>0</v>
      </c>
      <c r="AL63">
        <v>0</v>
      </c>
      <c r="AM63">
        <v>24</v>
      </c>
      <c r="AN63">
        <v>7</v>
      </c>
      <c r="AO63">
        <v>288</v>
      </c>
      <c r="AP63">
        <v>10</v>
      </c>
      <c r="AQ63">
        <v>0</v>
      </c>
      <c r="AR63">
        <v>34</v>
      </c>
      <c r="AT63">
        <v>11710</v>
      </c>
      <c r="AU63" t="str">
        <f t="shared" si="47"/>
        <v>Estimate; Total: - Spanish or Spanish Creole:</v>
      </c>
      <c r="AV63" t="s">
        <v>988</v>
      </c>
      <c r="AX63" t="str">
        <f t="shared" si="37"/>
        <v>Estimate; Total: - Spanish or Spanish Creole:</v>
      </c>
      <c r="AY63" t="str">
        <f t="shared" si="38"/>
        <v>N/A</v>
      </c>
      <c r="AZ63" t="str">
        <f t="shared" si="0"/>
        <v>N/A</v>
      </c>
      <c r="BA63" t="str">
        <f t="shared" si="1"/>
        <v>N/A</v>
      </c>
      <c r="BB63" t="str">
        <f t="shared" si="2"/>
        <v>N/A</v>
      </c>
      <c r="BC63" t="str">
        <f t="shared" si="3"/>
        <v>N/A</v>
      </c>
      <c r="BD63" t="str">
        <f t="shared" si="4"/>
        <v>N/A</v>
      </c>
      <c r="BE63" t="str">
        <f t="shared" si="5"/>
        <v>N/A</v>
      </c>
      <c r="BF63" t="str">
        <f t="shared" si="6"/>
        <v>N/A</v>
      </c>
      <c r="BG63" t="str">
        <f t="shared" si="7"/>
        <v>N/A</v>
      </c>
      <c r="BH63" t="str">
        <f t="shared" si="8"/>
        <v>N/A</v>
      </c>
      <c r="BI63" t="str">
        <f t="shared" si="9"/>
        <v>N/A</v>
      </c>
      <c r="BJ63" t="str">
        <f t="shared" si="10"/>
        <v>N/A</v>
      </c>
      <c r="BK63" t="str">
        <f t="shared" si="11"/>
        <v>N/A</v>
      </c>
      <c r="BL63" t="str">
        <f t="shared" si="12"/>
        <v>N/A</v>
      </c>
      <c r="BM63" t="str">
        <f t="shared" si="13"/>
        <v>N/A</v>
      </c>
      <c r="BN63" t="str">
        <f t="shared" si="14"/>
        <v>N/A</v>
      </c>
      <c r="BO63" t="str">
        <f t="shared" si="15"/>
        <v>N/A</v>
      </c>
      <c r="BP63" t="str">
        <f t="shared" si="16"/>
        <v>N/A</v>
      </c>
      <c r="BQ63" t="str">
        <f t="shared" si="17"/>
        <v>N/A</v>
      </c>
      <c r="BR63" t="str">
        <f t="shared" si="18"/>
        <v>N/A</v>
      </c>
      <c r="BS63" t="str">
        <f t="shared" si="19"/>
        <v>N/A</v>
      </c>
      <c r="BT63" t="str">
        <f t="shared" si="20"/>
        <v>N/A</v>
      </c>
      <c r="BU63" t="str">
        <f t="shared" si="21"/>
        <v>N/A</v>
      </c>
      <c r="BV63" t="str">
        <f t="shared" si="22"/>
        <v>N/A</v>
      </c>
      <c r="BW63" t="str">
        <f t="shared" si="23"/>
        <v>N/A</v>
      </c>
      <c r="BX63" t="str">
        <f t="shared" si="24"/>
        <v>N/A</v>
      </c>
      <c r="BY63" t="str">
        <f t="shared" si="25"/>
        <v>N/A</v>
      </c>
      <c r="BZ63" t="str">
        <f t="shared" si="26"/>
        <v>N/A</v>
      </c>
      <c r="CA63" t="str">
        <f t="shared" si="27"/>
        <v>N/A</v>
      </c>
      <c r="CB63" t="str">
        <f t="shared" si="28"/>
        <v>N/A</v>
      </c>
      <c r="CC63" t="str">
        <f t="shared" si="29"/>
        <v>N/A</v>
      </c>
      <c r="CD63" t="str">
        <f t="shared" si="30"/>
        <v>N/A</v>
      </c>
      <c r="CE63" t="str">
        <f t="shared" si="31"/>
        <v>N/A</v>
      </c>
      <c r="CF63" t="str">
        <f t="shared" si="32"/>
        <v>N/A</v>
      </c>
      <c r="CG63" t="str">
        <f t="shared" si="33"/>
        <v>N/A</v>
      </c>
      <c r="CH63" t="str">
        <f t="shared" si="34"/>
        <v>N/A</v>
      </c>
      <c r="CI63" t="str">
        <f t="shared" si="35"/>
        <v>N/A</v>
      </c>
      <c r="CJ63" t="str">
        <f t="shared" si="36"/>
        <v>N/A</v>
      </c>
    </row>
    <row r="64" spans="1:88" x14ac:dyDescent="0.25">
      <c r="A64" t="s">
        <v>130</v>
      </c>
      <c r="B64">
        <v>11713</v>
      </c>
      <c r="C64" t="s">
        <v>131</v>
      </c>
      <c r="D64">
        <v>8956</v>
      </c>
      <c r="E64">
        <v>7138</v>
      </c>
      <c r="F64">
        <v>1149</v>
      </c>
      <c r="G64">
        <v>25</v>
      </c>
      <c r="H64">
        <v>57</v>
      </c>
      <c r="I64">
        <v>178</v>
      </c>
      <c r="J64">
        <v>12</v>
      </c>
      <c r="K64">
        <v>81</v>
      </c>
      <c r="L64">
        <v>0</v>
      </c>
      <c r="M64">
        <v>0</v>
      </c>
      <c r="N64">
        <v>27</v>
      </c>
      <c r="O64">
        <v>0</v>
      </c>
      <c r="P64">
        <v>0</v>
      </c>
      <c r="Q64">
        <v>11</v>
      </c>
      <c r="R64">
        <v>0</v>
      </c>
      <c r="S64">
        <v>0</v>
      </c>
      <c r="T64">
        <v>0</v>
      </c>
      <c r="U64">
        <v>0</v>
      </c>
      <c r="V64">
        <v>27</v>
      </c>
      <c r="W64">
        <v>22</v>
      </c>
      <c r="X64">
        <v>31</v>
      </c>
      <c r="Y64">
        <v>15</v>
      </c>
      <c r="Z64">
        <v>0</v>
      </c>
      <c r="AA64">
        <v>81</v>
      </c>
      <c r="AB64">
        <v>16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65</v>
      </c>
      <c r="AK64">
        <v>0</v>
      </c>
      <c r="AL64">
        <v>0</v>
      </c>
      <c r="AM64">
        <v>0</v>
      </c>
      <c r="AN64">
        <v>0</v>
      </c>
      <c r="AO64">
        <v>7</v>
      </c>
      <c r="AP64">
        <v>14</v>
      </c>
      <c r="AQ64">
        <v>0</v>
      </c>
      <c r="AR64">
        <v>0</v>
      </c>
      <c r="AT64">
        <v>11713</v>
      </c>
      <c r="AU64" t="str">
        <f t="shared" si="47"/>
        <v>Estimate; Total: - Spanish or Spanish Creole:</v>
      </c>
      <c r="AV64" t="s">
        <v>988</v>
      </c>
      <c r="AX64" t="str">
        <f t="shared" si="37"/>
        <v>Estimate; Total: - Spanish or Spanish Creole:</v>
      </c>
      <c r="AY64" t="str">
        <f t="shared" si="38"/>
        <v>N/A</v>
      </c>
      <c r="AZ64" t="str">
        <f t="shared" si="0"/>
        <v>N/A</v>
      </c>
      <c r="BA64" t="str">
        <f t="shared" si="1"/>
        <v>N/A</v>
      </c>
      <c r="BB64" t="str">
        <f t="shared" si="2"/>
        <v>N/A</v>
      </c>
      <c r="BC64" t="str">
        <f t="shared" si="3"/>
        <v>N/A</v>
      </c>
      <c r="BD64" t="str">
        <f t="shared" si="4"/>
        <v>N/A</v>
      </c>
      <c r="BE64" t="str">
        <f t="shared" si="5"/>
        <v>N/A</v>
      </c>
      <c r="BF64" t="str">
        <f t="shared" si="6"/>
        <v>N/A</v>
      </c>
      <c r="BG64" t="str">
        <f t="shared" si="7"/>
        <v>N/A</v>
      </c>
      <c r="BH64" t="str">
        <f t="shared" si="8"/>
        <v>N/A</v>
      </c>
      <c r="BI64" t="str">
        <f t="shared" si="9"/>
        <v>N/A</v>
      </c>
      <c r="BJ64" t="str">
        <f t="shared" si="10"/>
        <v>N/A</v>
      </c>
      <c r="BK64" t="str">
        <f t="shared" si="11"/>
        <v>N/A</v>
      </c>
      <c r="BL64" t="str">
        <f t="shared" si="12"/>
        <v>N/A</v>
      </c>
      <c r="BM64" t="str">
        <f t="shared" si="13"/>
        <v>N/A</v>
      </c>
      <c r="BN64" t="str">
        <f t="shared" si="14"/>
        <v>N/A</v>
      </c>
      <c r="BO64" t="str">
        <f t="shared" si="15"/>
        <v>N/A</v>
      </c>
      <c r="BP64" t="str">
        <f t="shared" si="16"/>
        <v>N/A</v>
      </c>
      <c r="BQ64" t="str">
        <f t="shared" si="17"/>
        <v>N/A</v>
      </c>
      <c r="BR64" t="str">
        <f t="shared" si="18"/>
        <v>N/A</v>
      </c>
      <c r="BS64" t="str">
        <f t="shared" si="19"/>
        <v>N/A</v>
      </c>
      <c r="BT64" t="str">
        <f t="shared" si="20"/>
        <v>N/A</v>
      </c>
      <c r="BU64" t="str">
        <f t="shared" si="21"/>
        <v>N/A</v>
      </c>
      <c r="BV64" t="str">
        <f t="shared" si="22"/>
        <v>N/A</v>
      </c>
      <c r="BW64" t="str">
        <f t="shared" si="23"/>
        <v>N/A</v>
      </c>
      <c r="BX64" t="str">
        <f t="shared" si="24"/>
        <v>N/A</v>
      </c>
      <c r="BY64" t="str">
        <f t="shared" si="25"/>
        <v>N/A</v>
      </c>
      <c r="BZ64" t="str">
        <f t="shared" si="26"/>
        <v>N/A</v>
      </c>
      <c r="CA64" t="str">
        <f t="shared" si="27"/>
        <v>N/A</v>
      </c>
      <c r="CB64" t="str">
        <f t="shared" si="28"/>
        <v>N/A</v>
      </c>
      <c r="CC64" t="str">
        <f t="shared" si="29"/>
        <v>N/A</v>
      </c>
      <c r="CD64" t="str">
        <f t="shared" si="30"/>
        <v>N/A</v>
      </c>
      <c r="CE64" t="str">
        <f t="shared" si="31"/>
        <v>N/A</v>
      </c>
      <c r="CF64" t="str">
        <f t="shared" si="32"/>
        <v>N/A</v>
      </c>
      <c r="CG64" t="str">
        <f t="shared" si="33"/>
        <v>N/A</v>
      </c>
      <c r="CH64" t="str">
        <f t="shared" si="34"/>
        <v>N/A</v>
      </c>
      <c r="CI64" t="str">
        <f t="shared" si="35"/>
        <v>N/A</v>
      </c>
      <c r="CJ64" t="str">
        <f t="shared" si="36"/>
        <v>N/A</v>
      </c>
    </row>
    <row r="65" spans="1:88" x14ac:dyDescent="0.25">
      <c r="A65" t="s">
        <v>132</v>
      </c>
      <c r="B65">
        <v>11714</v>
      </c>
      <c r="C65" t="s">
        <v>133</v>
      </c>
      <c r="D65">
        <v>22335</v>
      </c>
      <c r="E65">
        <v>18296</v>
      </c>
      <c r="F65">
        <v>877</v>
      </c>
      <c r="G65">
        <v>28</v>
      </c>
      <c r="H65">
        <v>26</v>
      </c>
      <c r="I65">
        <v>569</v>
      </c>
      <c r="J65">
        <v>117</v>
      </c>
      <c r="K65">
        <v>105</v>
      </c>
      <c r="L65">
        <v>7</v>
      </c>
      <c r="M65">
        <v>0</v>
      </c>
      <c r="N65">
        <v>0</v>
      </c>
      <c r="O65">
        <v>124</v>
      </c>
      <c r="P65">
        <v>68</v>
      </c>
      <c r="Q65">
        <v>163</v>
      </c>
      <c r="R65">
        <v>135</v>
      </c>
      <c r="S65">
        <v>81</v>
      </c>
      <c r="T65">
        <v>33</v>
      </c>
      <c r="U65">
        <v>55</v>
      </c>
      <c r="V65">
        <v>127</v>
      </c>
      <c r="W65">
        <v>267</v>
      </c>
      <c r="X65">
        <v>404</v>
      </c>
      <c r="Y65">
        <v>119</v>
      </c>
      <c r="Z65">
        <v>81</v>
      </c>
      <c r="AA65">
        <v>286</v>
      </c>
      <c r="AB65">
        <v>10</v>
      </c>
      <c r="AC65">
        <v>144</v>
      </c>
      <c r="AD65">
        <v>14</v>
      </c>
      <c r="AE65">
        <v>0</v>
      </c>
      <c r="AF65">
        <v>0</v>
      </c>
      <c r="AG65">
        <v>0</v>
      </c>
      <c r="AH65">
        <v>0</v>
      </c>
      <c r="AI65">
        <v>39</v>
      </c>
      <c r="AJ65">
        <v>13</v>
      </c>
      <c r="AK65">
        <v>0</v>
      </c>
      <c r="AL65">
        <v>0</v>
      </c>
      <c r="AM65">
        <v>0</v>
      </c>
      <c r="AN65">
        <v>12</v>
      </c>
      <c r="AO65">
        <v>135</v>
      </c>
      <c r="AP65">
        <v>0</v>
      </c>
      <c r="AQ65">
        <v>0</v>
      </c>
      <c r="AR65">
        <v>0</v>
      </c>
      <c r="AT65">
        <v>11714</v>
      </c>
      <c r="AU65" t="str">
        <f t="shared" si="47"/>
        <v>Estimate; Total: - Spanish or Spanish Creole:</v>
      </c>
      <c r="AV65" t="s">
        <v>988</v>
      </c>
      <c r="AX65" t="str">
        <f t="shared" si="37"/>
        <v>Estimate; Total: - Spanish or Spanish Creole:</v>
      </c>
      <c r="AY65" t="str">
        <f t="shared" si="38"/>
        <v>N/A</v>
      </c>
      <c r="AZ65" t="str">
        <f t="shared" si="0"/>
        <v>N/A</v>
      </c>
      <c r="BA65" t="str">
        <f t="shared" si="1"/>
        <v>N/A</v>
      </c>
      <c r="BB65" t="str">
        <f t="shared" si="2"/>
        <v>N/A</v>
      </c>
      <c r="BC65" t="str">
        <f t="shared" si="3"/>
        <v>N/A</v>
      </c>
      <c r="BD65" t="str">
        <f t="shared" si="4"/>
        <v>N/A</v>
      </c>
      <c r="BE65" t="str">
        <f t="shared" si="5"/>
        <v>N/A</v>
      </c>
      <c r="BF65" t="str">
        <f t="shared" si="6"/>
        <v>N/A</v>
      </c>
      <c r="BG65" t="str">
        <f t="shared" si="7"/>
        <v>N/A</v>
      </c>
      <c r="BH65" t="str">
        <f t="shared" si="8"/>
        <v>N/A</v>
      </c>
      <c r="BI65" t="str">
        <f t="shared" si="9"/>
        <v>N/A</v>
      </c>
      <c r="BJ65" t="str">
        <f t="shared" si="10"/>
        <v>N/A</v>
      </c>
      <c r="BK65" t="str">
        <f t="shared" si="11"/>
        <v>N/A</v>
      </c>
      <c r="BL65" t="str">
        <f t="shared" si="12"/>
        <v>N/A</v>
      </c>
      <c r="BM65" t="str">
        <f t="shared" si="13"/>
        <v>N/A</v>
      </c>
      <c r="BN65" t="str">
        <f t="shared" si="14"/>
        <v>N/A</v>
      </c>
      <c r="BO65" t="str">
        <f t="shared" si="15"/>
        <v>N/A</v>
      </c>
      <c r="BP65" t="str">
        <f t="shared" si="16"/>
        <v>N/A</v>
      </c>
      <c r="BQ65" t="str">
        <f t="shared" si="17"/>
        <v>N/A</v>
      </c>
      <c r="BR65" t="str">
        <f t="shared" si="18"/>
        <v>N/A</v>
      </c>
      <c r="BS65" t="str">
        <f t="shared" si="19"/>
        <v>N/A</v>
      </c>
      <c r="BT65" t="str">
        <f t="shared" si="20"/>
        <v>N/A</v>
      </c>
      <c r="BU65" t="str">
        <f t="shared" si="21"/>
        <v>N/A</v>
      </c>
      <c r="BV65" t="str">
        <f t="shared" si="22"/>
        <v>N/A</v>
      </c>
      <c r="BW65" t="str">
        <f t="shared" si="23"/>
        <v>N/A</v>
      </c>
      <c r="BX65" t="str">
        <f t="shared" si="24"/>
        <v>N/A</v>
      </c>
      <c r="BY65" t="str">
        <f t="shared" si="25"/>
        <v>N/A</v>
      </c>
      <c r="BZ65" t="str">
        <f t="shared" si="26"/>
        <v>N/A</v>
      </c>
      <c r="CA65" t="str">
        <f t="shared" si="27"/>
        <v>N/A</v>
      </c>
      <c r="CB65" t="str">
        <f t="shared" si="28"/>
        <v>N/A</v>
      </c>
      <c r="CC65" t="str">
        <f t="shared" si="29"/>
        <v>N/A</v>
      </c>
      <c r="CD65" t="str">
        <f t="shared" si="30"/>
        <v>N/A</v>
      </c>
      <c r="CE65" t="str">
        <f t="shared" si="31"/>
        <v>N/A</v>
      </c>
      <c r="CF65" t="str">
        <f t="shared" si="32"/>
        <v>N/A</v>
      </c>
      <c r="CG65" t="str">
        <f t="shared" si="33"/>
        <v>N/A</v>
      </c>
      <c r="CH65" t="str">
        <f t="shared" si="34"/>
        <v>N/A</v>
      </c>
      <c r="CI65" t="str">
        <f t="shared" si="35"/>
        <v>N/A</v>
      </c>
      <c r="CJ65" t="str">
        <f t="shared" si="36"/>
        <v>N/A</v>
      </c>
    </row>
    <row r="66" spans="1:88" x14ac:dyDescent="0.25">
      <c r="A66" t="s">
        <v>134</v>
      </c>
      <c r="B66">
        <v>11715</v>
      </c>
      <c r="C66" t="s">
        <v>135</v>
      </c>
      <c r="D66">
        <v>4122</v>
      </c>
      <c r="E66">
        <v>3847</v>
      </c>
      <c r="F66">
        <v>176</v>
      </c>
      <c r="G66">
        <v>13</v>
      </c>
      <c r="H66">
        <v>0</v>
      </c>
      <c r="I66">
        <v>0</v>
      </c>
      <c r="J66">
        <v>6</v>
      </c>
      <c r="K66">
        <v>0</v>
      </c>
      <c r="L66">
        <v>0</v>
      </c>
      <c r="M66">
        <v>0</v>
      </c>
      <c r="N66">
        <v>0</v>
      </c>
      <c r="O66">
        <v>0</v>
      </c>
      <c r="P66">
        <v>12</v>
      </c>
      <c r="Q66">
        <v>59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9</v>
      </c>
      <c r="AP66">
        <v>0</v>
      </c>
      <c r="AQ66">
        <v>0</v>
      </c>
      <c r="AR66">
        <v>0</v>
      </c>
      <c r="AT66">
        <v>11715</v>
      </c>
      <c r="AU66" t="str">
        <f t="shared" si="47"/>
        <v>Estimate; Total: - Spanish or Spanish Creole:</v>
      </c>
      <c r="AV66" t="s">
        <v>988</v>
      </c>
      <c r="AX66" t="str">
        <f t="shared" si="37"/>
        <v>Estimate; Total: - Spanish or Spanish Creole:</v>
      </c>
      <c r="AY66" t="str">
        <f t="shared" si="38"/>
        <v>N/A</v>
      </c>
      <c r="AZ66" t="str">
        <f t="shared" si="0"/>
        <v>N/A</v>
      </c>
      <c r="BA66" t="str">
        <f t="shared" si="1"/>
        <v>N/A</v>
      </c>
      <c r="BB66" t="str">
        <f t="shared" si="2"/>
        <v>N/A</v>
      </c>
      <c r="BC66" t="str">
        <f t="shared" si="3"/>
        <v>N/A</v>
      </c>
      <c r="BD66" t="str">
        <f t="shared" si="4"/>
        <v>N/A</v>
      </c>
      <c r="BE66" t="str">
        <f t="shared" si="5"/>
        <v>N/A</v>
      </c>
      <c r="BF66" t="str">
        <f t="shared" si="6"/>
        <v>N/A</v>
      </c>
      <c r="BG66" t="str">
        <f t="shared" si="7"/>
        <v>N/A</v>
      </c>
      <c r="BH66" t="str">
        <f t="shared" si="8"/>
        <v>N/A</v>
      </c>
      <c r="BI66" t="str">
        <f t="shared" si="9"/>
        <v>N/A</v>
      </c>
      <c r="BJ66" t="str">
        <f t="shared" si="10"/>
        <v>N/A</v>
      </c>
      <c r="BK66" t="str">
        <f t="shared" si="11"/>
        <v>N/A</v>
      </c>
      <c r="BL66" t="str">
        <f t="shared" si="12"/>
        <v>N/A</v>
      </c>
      <c r="BM66" t="str">
        <f t="shared" si="13"/>
        <v>N/A</v>
      </c>
      <c r="BN66" t="str">
        <f t="shared" si="14"/>
        <v>N/A</v>
      </c>
      <c r="BO66" t="str">
        <f t="shared" si="15"/>
        <v>N/A</v>
      </c>
      <c r="BP66" t="str">
        <f t="shared" si="16"/>
        <v>N/A</v>
      </c>
      <c r="BQ66" t="str">
        <f t="shared" si="17"/>
        <v>N/A</v>
      </c>
      <c r="BR66" t="str">
        <f t="shared" si="18"/>
        <v>N/A</v>
      </c>
      <c r="BS66" t="str">
        <f t="shared" si="19"/>
        <v>N/A</v>
      </c>
      <c r="BT66" t="str">
        <f t="shared" si="20"/>
        <v>N/A</v>
      </c>
      <c r="BU66" t="str">
        <f t="shared" si="21"/>
        <v>N/A</v>
      </c>
      <c r="BV66" t="str">
        <f t="shared" si="22"/>
        <v>N/A</v>
      </c>
      <c r="BW66" t="str">
        <f t="shared" si="23"/>
        <v>N/A</v>
      </c>
      <c r="BX66" t="str">
        <f t="shared" si="24"/>
        <v>N/A</v>
      </c>
      <c r="BY66" t="str">
        <f t="shared" si="25"/>
        <v>N/A</v>
      </c>
      <c r="BZ66" t="str">
        <f t="shared" si="26"/>
        <v>N/A</v>
      </c>
      <c r="CA66" t="str">
        <f t="shared" si="27"/>
        <v>N/A</v>
      </c>
      <c r="CB66" t="str">
        <f t="shared" si="28"/>
        <v>N/A</v>
      </c>
      <c r="CC66" t="str">
        <f t="shared" si="29"/>
        <v>N/A</v>
      </c>
      <c r="CD66" t="str">
        <f t="shared" si="30"/>
        <v>N/A</v>
      </c>
      <c r="CE66" t="str">
        <f t="shared" si="31"/>
        <v>N/A</v>
      </c>
      <c r="CF66" t="str">
        <f t="shared" si="32"/>
        <v>N/A</v>
      </c>
      <c r="CG66" t="str">
        <f t="shared" si="33"/>
        <v>N/A</v>
      </c>
      <c r="CH66" t="str">
        <f t="shared" si="34"/>
        <v>N/A</v>
      </c>
      <c r="CI66" t="str">
        <f t="shared" si="35"/>
        <v>N/A</v>
      </c>
      <c r="CJ66" t="str">
        <f t="shared" si="36"/>
        <v>N/A</v>
      </c>
    </row>
    <row r="67" spans="1:88" x14ac:dyDescent="0.25">
      <c r="A67" t="s">
        <v>136</v>
      </c>
      <c r="B67">
        <v>11716</v>
      </c>
      <c r="C67" t="s">
        <v>137</v>
      </c>
      <c r="D67">
        <v>10509</v>
      </c>
      <c r="E67">
        <v>9412</v>
      </c>
      <c r="F67">
        <v>343</v>
      </c>
      <c r="G67">
        <v>10</v>
      </c>
      <c r="H67">
        <v>0</v>
      </c>
      <c r="I67">
        <v>292</v>
      </c>
      <c r="J67">
        <v>0</v>
      </c>
      <c r="K67">
        <v>75</v>
      </c>
      <c r="L67">
        <v>0</v>
      </c>
      <c r="M67">
        <v>0</v>
      </c>
      <c r="N67">
        <v>10</v>
      </c>
      <c r="O67">
        <v>13</v>
      </c>
      <c r="P67">
        <v>24</v>
      </c>
      <c r="Q67">
        <v>49</v>
      </c>
      <c r="R67">
        <v>12</v>
      </c>
      <c r="S67">
        <v>51</v>
      </c>
      <c r="T67">
        <v>0</v>
      </c>
      <c r="U67">
        <v>26</v>
      </c>
      <c r="V67">
        <v>81</v>
      </c>
      <c r="W67">
        <v>0</v>
      </c>
      <c r="X67">
        <v>0</v>
      </c>
      <c r="Y67">
        <v>20</v>
      </c>
      <c r="Z67">
        <v>9</v>
      </c>
      <c r="AA67">
        <v>13</v>
      </c>
      <c r="AB67">
        <v>6</v>
      </c>
      <c r="AC67">
        <v>14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14</v>
      </c>
      <c r="AJ67">
        <v>0</v>
      </c>
      <c r="AK67">
        <v>0</v>
      </c>
      <c r="AL67">
        <v>0</v>
      </c>
      <c r="AM67">
        <v>0</v>
      </c>
      <c r="AN67">
        <v>17</v>
      </c>
      <c r="AO67">
        <v>11</v>
      </c>
      <c r="AP67">
        <v>7</v>
      </c>
      <c r="AQ67">
        <v>0</v>
      </c>
      <c r="AR67">
        <v>0</v>
      </c>
      <c r="AT67">
        <v>11716</v>
      </c>
      <c r="AU67" t="str">
        <f t="shared" si="47"/>
        <v>Estimate; Total: - Spanish or Spanish Creole:</v>
      </c>
      <c r="AV67" t="s">
        <v>988</v>
      </c>
      <c r="AX67" t="str">
        <f t="shared" si="37"/>
        <v>Estimate; Total: - Spanish or Spanish Creole:</v>
      </c>
      <c r="AY67" t="str">
        <f t="shared" si="38"/>
        <v>N/A</v>
      </c>
      <c r="AZ67" t="str">
        <f t="shared" ref="AZ67:AZ130" si="48">IF(AY67="FALSE",IF(MAX(F67:AR67)=H67,$H$2,"FALSE"),"N/A")</f>
        <v>N/A</v>
      </c>
      <c r="BA67" t="str">
        <f t="shared" ref="BA67:BA130" si="49">IF(AZ67="FALSE",IF(MAX(F67:AR67)=I67,$I$2,"FALSE"),"N/A")</f>
        <v>N/A</v>
      </c>
      <c r="BB67" t="str">
        <f t="shared" ref="BB67:BB130" si="50">IF(BA67="FALSE",IF(MAX(F67:AR67)=J67,$J$2,"FALSE"),"N/A")</f>
        <v>N/A</v>
      </c>
      <c r="BC67" t="str">
        <f t="shared" ref="BC67:BC130" si="51">IF(BB67="FALSE",IF(MAX(F67:AR67)=K67,$K$2,"FALSE"),"N/A")</f>
        <v>N/A</v>
      </c>
      <c r="BD67" t="str">
        <f t="shared" ref="BD67:BD130" si="52">IF(BC67="FALSE",IF(MAX(F67:AR67)=L67,$L$2,"FALSE"),"N/A")</f>
        <v>N/A</v>
      </c>
      <c r="BE67" t="str">
        <f t="shared" ref="BE67:BE130" si="53">IF(BD67="FALSE",IF(MAX(F67:AR67)=M67,$M$2,"FALSE"),"N/A")</f>
        <v>N/A</v>
      </c>
      <c r="BF67" t="str">
        <f t="shared" ref="BF67:BF130" si="54">IF(BE67="FALSE",IF(MAX(F67:AR67)=N67,$N$2,"FALSE"),"N/A")</f>
        <v>N/A</v>
      </c>
      <c r="BG67" t="str">
        <f t="shared" ref="BG67:BG130" si="55">IF(BF67="FALSE",IF(MAX(F67:AR67)=O67,$O$2,"FALSE"),"N/A")</f>
        <v>N/A</v>
      </c>
      <c r="BH67" t="str">
        <f t="shared" ref="BH67:BH130" si="56">IF(BG67="FALSE",IF(MAX(F67:AR67)=P67,$P$2,"FALSE"),"N/A")</f>
        <v>N/A</v>
      </c>
      <c r="BI67" t="str">
        <f t="shared" ref="BI67:BI130" si="57">IF(BH67="FALSE",IF(MAX(F67:AR67)=Q67,$Q$2,"FALSE"),"N/A")</f>
        <v>N/A</v>
      </c>
      <c r="BJ67" t="str">
        <f t="shared" ref="BJ67:BJ130" si="58">IF(BI67="FALSE",IF(MAX(F67:AR67)=R67,$R$2,"FALSE"),"N/A")</f>
        <v>N/A</v>
      </c>
      <c r="BK67" t="str">
        <f t="shared" ref="BK67:BK130" si="59">IF(BJ67="FALSE",IF(MAX(F67:AR67)=S67,$S$2,"FALSE"),"N/A")</f>
        <v>N/A</v>
      </c>
      <c r="BL67" t="str">
        <f t="shared" ref="BL67:BL130" si="60">IF(BK67="FALSE",IF(MAX(F67:AR67)=T67,$T$2,"FALSE"),"N/A")</f>
        <v>N/A</v>
      </c>
      <c r="BM67" t="str">
        <f t="shared" ref="BM67:BM130" si="61">IF(BL67="FALSE",IF(MAX(F67:AR67)=U67,$U$2,"FALSE"),"N/A")</f>
        <v>N/A</v>
      </c>
      <c r="BN67" t="str">
        <f t="shared" ref="BN67:BN130" si="62">IF(BM67="FALSE",IF(MAX(F67:AR67)=V67,$V$2,"FALSE"),"N/A")</f>
        <v>N/A</v>
      </c>
      <c r="BO67" t="str">
        <f t="shared" ref="BO67:BO130" si="63">IF(BN67="FALSE",IF(MAX(F67:AR67)=W67,$W$2,"FALSE"),"N/A")</f>
        <v>N/A</v>
      </c>
      <c r="BP67" t="str">
        <f t="shared" ref="BP67:BP130" si="64">IF(BO67="FALSE",IF(MAX(F67:AR67)=X67,$X$2,"FALSE"),"N/A")</f>
        <v>N/A</v>
      </c>
      <c r="BQ67" t="str">
        <f t="shared" ref="BQ67:BQ130" si="65">IF(BP67="FALSE",IF(MAX(F67:AR67)=Y67,$Y$2,"FALSE"),"N/A")</f>
        <v>N/A</v>
      </c>
      <c r="BR67" t="str">
        <f t="shared" ref="BR67:BR130" si="66">IF(BQ67="FALSE",IF(MAX(F67:AR67)=Z67,$Z$2,"FALSE"),"N/A")</f>
        <v>N/A</v>
      </c>
      <c r="BS67" t="str">
        <f t="shared" ref="BS67:BS130" si="67">IF(BR67="FALSE",IF(MAX(F67:AR67)=AA67,$AA$2,"FALSE"),"N/A")</f>
        <v>N/A</v>
      </c>
      <c r="BT67" t="str">
        <f t="shared" ref="BT67:BT130" si="68">IF(BS67="FALSE",IF(MAX(F67:AR67)=AB67,$AB$2,"FALSE"),"N/A")</f>
        <v>N/A</v>
      </c>
      <c r="BU67" t="str">
        <f t="shared" ref="BU67:BU130" si="69">IF(BT67="FALSE",IF(MAX(F67:AR67)=AC67,$AC$2,"FALSE"),"N/A")</f>
        <v>N/A</v>
      </c>
      <c r="BV67" t="str">
        <f t="shared" ref="BV67:BV130" si="70">IF(BU67="FALSE",IF(MAX(F67:AR67)=AD67,$AD$2,"FALSE"),"N/A")</f>
        <v>N/A</v>
      </c>
      <c r="BW67" t="str">
        <f t="shared" ref="BW67:BW130" si="71">IF(BV67="FALSE",IF(MAX(F67:AR67)=AE67,$AE$2,"FALSE"),"N/A")</f>
        <v>N/A</v>
      </c>
      <c r="BX67" t="str">
        <f t="shared" ref="BX67:BX130" si="72">IF(BW67="FALSE",IF(MAX(F67:AR67)=AF67,$AF$2,"FALSE"),"N/A")</f>
        <v>N/A</v>
      </c>
      <c r="BY67" t="str">
        <f t="shared" ref="BY67:BY130" si="73">IF(BX67="FALSE",IF(MAX(F67:AR67)=AG67,$AG$2,"FALSE"),"N/A")</f>
        <v>N/A</v>
      </c>
      <c r="BZ67" t="str">
        <f t="shared" ref="BZ67:BZ130" si="74">IF(BY67="FALSE",IF(MAX(F67:AR67)=AH67,$AH$2,"FALSE"),"N/A")</f>
        <v>N/A</v>
      </c>
      <c r="CA67" t="str">
        <f t="shared" ref="CA67:CA130" si="75">IF(BZ67="FALSE",IF(MAX(F67:AR67)=AI67,$AI$2,"FALSE"),"N/A")</f>
        <v>N/A</v>
      </c>
      <c r="CB67" t="str">
        <f t="shared" ref="CB67:CB130" si="76">IF(CA67="FALSE",IF(MAX(F67:AR67)=AJ67,$AJ$2,"FALSE"),"N/A")</f>
        <v>N/A</v>
      </c>
      <c r="CC67" t="str">
        <f t="shared" ref="CC67:CC130" si="77">IF(CB67="FALSE",IF(MAX(F67:AR67)=AK67,$AK$2,"FALSE"),"N/A")</f>
        <v>N/A</v>
      </c>
      <c r="CD67" t="str">
        <f t="shared" ref="CD67:CD130" si="78">IF(CC67="FALSE",IF(MAX(F67:AR67)=AL67,$AL$2,"FALSE"),"N/A")</f>
        <v>N/A</v>
      </c>
      <c r="CE67" t="str">
        <f t="shared" ref="CE67:CE130" si="79">IF(CD67="FALSE",IF(MAX(F67:AR67)=AM67,$AM$2,"FALSE"),"N/A")</f>
        <v>N/A</v>
      </c>
      <c r="CF67" t="str">
        <f t="shared" ref="CF67:CF130" si="80">IF(CE67="FALSE",IF(MAX(F67:AR67)=AN67,$AN$2,"FALSE"),"N/A")</f>
        <v>N/A</v>
      </c>
      <c r="CG67" t="str">
        <f t="shared" ref="CG67:CG130" si="81">IF(CF67="FALSE",IF(MAX(F67:AR67)=AO67,$AO$2,"FALSE"),"N/A")</f>
        <v>N/A</v>
      </c>
      <c r="CH67" t="str">
        <f t="shared" ref="CH67:CH130" si="82">IF(CG67="FALSE",IF(MAX(F67:AR67)=AP67,$AP$2,"FALSE"),"N/A")</f>
        <v>N/A</v>
      </c>
      <c r="CI67" t="str">
        <f t="shared" ref="CI67:CI130" si="83">IF(CH67="FALSE",IF(MAX(F67:AR67)=AQ67,$AQ$2,"FALSE"),"N/A")</f>
        <v>N/A</v>
      </c>
      <c r="CJ67" t="str">
        <f t="shared" ref="CJ67:CJ130" si="84">IF(CI67="FALSE",IF(MAX(F67:AR67)=AR67,$AR$2,"FALSE"),"N/A")</f>
        <v>N/A</v>
      </c>
    </row>
    <row r="68" spans="1:88" x14ac:dyDescent="0.25">
      <c r="A68" t="s">
        <v>138</v>
      </c>
      <c r="B68">
        <v>11717</v>
      </c>
      <c r="C68" t="s">
        <v>139</v>
      </c>
      <c r="D68">
        <v>54906</v>
      </c>
      <c r="E68">
        <v>17206</v>
      </c>
      <c r="F68">
        <v>34132</v>
      </c>
      <c r="G68">
        <v>426</v>
      </c>
      <c r="H68">
        <v>1347</v>
      </c>
      <c r="I68">
        <v>101</v>
      </c>
      <c r="J68">
        <v>214</v>
      </c>
      <c r="K68">
        <v>66</v>
      </c>
      <c r="L68">
        <v>31</v>
      </c>
      <c r="M68">
        <v>54</v>
      </c>
      <c r="N68">
        <v>0</v>
      </c>
      <c r="O68">
        <v>38</v>
      </c>
      <c r="P68">
        <v>55</v>
      </c>
      <c r="Q68">
        <v>0</v>
      </c>
      <c r="R68">
        <v>0</v>
      </c>
      <c r="S68">
        <v>12</v>
      </c>
      <c r="T68">
        <v>0</v>
      </c>
      <c r="U68">
        <v>19</v>
      </c>
      <c r="V68">
        <v>27</v>
      </c>
      <c r="W68">
        <v>81</v>
      </c>
      <c r="X68">
        <v>421</v>
      </c>
      <c r="Y68">
        <v>4</v>
      </c>
      <c r="Z68">
        <v>16</v>
      </c>
      <c r="AA68">
        <v>204</v>
      </c>
      <c r="AB68">
        <v>0</v>
      </c>
      <c r="AC68">
        <v>27</v>
      </c>
      <c r="AD68">
        <v>0</v>
      </c>
      <c r="AE68">
        <v>0</v>
      </c>
      <c r="AF68">
        <v>96</v>
      </c>
      <c r="AG68">
        <v>0</v>
      </c>
      <c r="AH68">
        <v>0</v>
      </c>
      <c r="AI68">
        <v>43</v>
      </c>
      <c r="AJ68">
        <v>78</v>
      </c>
      <c r="AK68">
        <v>0</v>
      </c>
      <c r="AL68">
        <v>0</v>
      </c>
      <c r="AM68">
        <v>27</v>
      </c>
      <c r="AN68">
        <v>0</v>
      </c>
      <c r="AO68">
        <v>41</v>
      </c>
      <c r="AP68">
        <v>12</v>
      </c>
      <c r="AQ68">
        <v>128</v>
      </c>
      <c r="AR68">
        <v>0</v>
      </c>
      <c r="AT68">
        <v>11717</v>
      </c>
      <c r="AU68" t="str">
        <f t="shared" si="47"/>
        <v>Estimate; Total: - Spanish or Spanish Creole:</v>
      </c>
      <c r="AV68" t="s">
        <v>988</v>
      </c>
      <c r="AX68" t="str">
        <f t="shared" ref="AX68:AX131" si="85">IF(MAX(F68:AR68)=F68,$F$2,"FALSE")</f>
        <v>Estimate; Total: - Spanish or Spanish Creole:</v>
      </c>
      <c r="AY68" t="str">
        <f t="shared" ref="AY68:AY131" si="86">IF(AX68= "FALSE",IF(MAX(F68:AR68)=G68,$G$2,"FALSE"),"N/A")</f>
        <v>N/A</v>
      </c>
      <c r="AZ68" t="str">
        <f t="shared" si="48"/>
        <v>N/A</v>
      </c>
      <c r="BA68" t="str">
        <f t="shared" si="49"/>
        <v>N/A</v>
      </c>
      <c r="BB68" t="str">
        <f t="shared" si="50"/>
        <v>N/A</v>
      </c>
      <c r="BC68" t="str">
        <f t="shared" si="51"/>
        <v>N/A</v>
      </c>
      <c r="BD68" t="str">
        <f t="shared" si="52"/>
        <v>N/A</v>
      </c>
      <c r="BE68" t="str">
        <f t="shared" si="53"/>
        <v>N/A</v>
      </c>
      <c r="BF68" t="str">
        <f t="shared" si="54"/>
        <v>N/A</v>
      </c>
      <c r="BG68" t="str">
        <f t="shared" si="55"/>
        <v>N/A</v>
      </c>
      <c r="BH68" t="str">
        <f t="shared" si="56"/>
        <v>N/A</v>
      </c>
      <c r="BI68" t="str">
        <f t="shared" si="57"/>
        <v>N/A</v>
      </c>
      <c r="BJ68" t="str">
        <f t="shared" si="58"/>
        <v>N/A</v>
      </c>
      <c r="BK68" t="str">
        <f t="shared" si="59"/>
        <v>N/A</v>
      </c>
      <c r="BL68" t="str">
        <f t="shared" si="60"/>
        <v>N/A</v>
      </c>
      <c r="BM68" t="str">
        <f t="shared" si="61"/>
        <v>N/A</v>
      </c>
      <c r="BN68" t="str">
        <f t="shared" si="62"/>
        <v>N/A</v>
      </c>
      <c r="BO68" t="str">
        <f t="shared" si="63"/>
        <v>N/A</v>
      </c>
      <c r="BP68" t="str">
        <f t="shared" si="64"/>
        <v>N/A</v>
      </c>
      <c r="BQ68" t="str">
        <f t="shared" si="65"/>
        <v>N/A</v>
      </c>
      <c r="BR68" t="str">
        <f t="shared" si="66"/>
        <v>N/A</v>
      </c>
      <c r="BS68" t="str">
        <f t="shared" si="67"/>
        <v>N/A</v>
      </c>
      <c r="BT68" t="str">
        <f t="shared" si="68"/>
        <v>N/A</v>
      </c>
      <c r="BU68" t="str">
        <f t="shared" si="69"/>
        <v>N/A</v>
      </c>
      <c r="BV68" t="str">
        <f t="shared" si="70"/>
        <v>N/A</v>
      </c>
      <c r="BW68" t="str">
        <f t="shared" si="71"/>
        <v>N/A</v>
      </c>
      <c r="BX68" t="str">
        <f t="shared" si="72"/>
        <v>N/A</v>
      </c>
      <c r="BY68" t="str">
        <f t="shared" si="73"/>
        <v>N/A</v>
      </c>
      <c r="BZ68" t="str">
        <f t="shared" si="74"/>
        <v>N/A</v>
      </c>
      <c r="CA68" t="str">
        <f t="shared" si="75"/>
        <v>N/A</v>
      </c>
      <c r="CB68" t="str">
        <f t="shared" si="76"/>
        <v>N/A</v>
      </c>
      <c r="CC68" t="str">
        <f t="shared" si="77"/>
        <v>N/A</v>
      </c>
      <c r="CD68" t="str">
        <f t="shared" si="78"/>
        <v>N/A</v>
      </c>
      <c r="CE68" t="str">
        <f t="shared" si="79"/>
        <v>N/A</v>
      </c>
      <c r="CF68" t="str">
        <f t="shared" si="80"/>
        <v>N/A</v>
      </c>
      <c r="CG68" t="str">
        <f t="shared" si="81"/>
        <v>N/A</v>
      </c>
      <c r="CH68" t="str">
        <f t="shared" si="82"/>
        <v>N/A</v>
      </c>
      <c r="CI68" t="str">
        <f t="shared" si="83"/>
        <v>N/A</v>
      </c>
      <c r="CJ68" t="str">
        <f t="shared" si="84"/>
        <v>N/A</v>
      </c>
    </row>
    <row r="69" spans="1:88" x14ac:dyDescent="0.25">
      <c r="A69" t="s">
        <v>140</v>
      </c>
      <c r="B69">
        <v>11718</v>
      </c>
      <c r="C69" t="s">
        <v>141</v>
      </c>
      <c r="D69">
        <v>2994</v>
      </c>
      <c r="E69">
        <v>2714</v>
      </c>
      <c r="F69">
        <v>114</v>
      </c>
      <c r="G69">
        <v>5</v>
      </c>
      <c r="H69">
        <v>0</v>
      </c>
      <c r="I69">
        <v>22</v>
      </c>
      <c r="J69">
        <v>0</v>
      </c>
      <c r="K69">
        <v>20</v>
      </c>
      <c r="L69">
        <v>0</v>
      </c>
      <c r="M69">
        <v>0</v>
      </c>
      <c r="N69">
        <v>0</v>
      </c>
      <c r="O69">
        <v>19</v>
      </c>
      <c r="P69">
        <v>0</v>
      </c>
      <c r="Q69">
        <v>13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57</v>
      </c>
      <c r="Z69">
        <v>0</v>
      </c>
      <c r="AA69">
        <v>0</v>
      </c>
      <c r="AB69">
        <v>4</v>
      </c>
      <c r="AC69">
        <v>7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6</v>
      </c>
      <c r="AJ69">
        <v>0</v>
      </c>
      <c r="AK69">
        <v>0</v>
      </c>
      <c r="AL69">
        <v>0</v>
      </c>
      <c r="AM69">
        <v>5</v>
      </c>
      <c r="AN69">
        <v>0</v>
      </c>
      <c r="AO69">
        <v>0</v>
      </c>
      <c r="AP69">
        <v>8</v>
      </c>
      <c r="AQ69">
        <v>0</v>
      </c>
      <c r="AR69">
        <v>0</v>
      </c>
      <c r="AT69">
        <v>11718</v>
      </c>
      <c r="AU69" t="str">
        <f t="shared" si="47"/>
        <v>Estimate; Total: - Spanish or Spanish Creole:</v>
      </c>
      <c r="AV69" t="s">
        <v>988</v>
      </c>
      <c r="AX69" t="str">
        <f t="shared" si="85"/>
        <v>Estimate; Total: - Spanish or Spanish Creole:</v>
      </c>
      <c r="AY69" t="str">
        <f t="shared" si="86"/>
        <v>N/A</v>
      </c>
      <c r="AZ69" t="str">
        <f t="shared" si="48"/>
        <v>N/A</v>
      </c>
      <c r="BA69" t="str">
        <f t="shared" si="49"/>
        <v>N/A</v>
      </c>
      <c r="BB69" t="str">
        <f t="shared" si="50"/>
        <v>N/A</v>
      </c>
      <c r="BC69" t="str">
        <f t="shared" si="51"/>
        <v>N/A</v>
      </c>
      <c r="BD69" t="str">
        <f t="shared" si="52"/>
        <v>N/A</v>
      </c>
      <c r="BE69" t="str">
        <f t="shared" si="53"/>
        <v>N/A</v>
      </c>
      <c r="BF69" t="str">
        <f t="shared" si="54"/>
        <v>N/A</v>
      </c>
      <c r="BG69" t="str">
        <f t="shared" si="55"/>
        <v>N/A</v>
      </c>
      <c r="BH69" t="str">
        <f t="shared" si="56"/>
        <v>N/A</v>
      </c>
      <c r="BI69" t="str">
        <f t="shared" si="57"/>
        <v>N/A</v>
      </c>
      <c r="BJ69" t="str">
        <f t="shared" si="58"/>
        <v>N/A</v>
      </c>
      <c r="BK69" t="str">
        <f t="shared" si="59"/>
        <v>N/A</v>
      </c>
      <c r="BL69" t="str">
        <f t="shared" si="60"/>
        <v>N/A</v>
      </c>
      <c r="BM69" t="str">
        <f t="shared" si="61"/>
        <v>N/A</v>
      </c>
      <c r="BN69" t="str">
        <f t="shared" si="62"/>
        <v>N/A</v>
      </c>
      <c r="BO69" t="str">
        <f t="shared" si="63"/>
        <v>N/A</v>
      </c>
      <c r="BP69" t="str">
        <f t="shared" si="64"/>
        <v>N/A</v>
      </c>
      <c r="BQ69" t="str">
        <f t="shared" si="65"/>
        <v>N/A</v>
      </c>
      <c r="BR69" t="str">
        <f t="shared" si="66"/>
        <v>N/A</v>
      </c>
      <c r="BS69" t="str">
        <f t="shared" si="67"/>
        <v>N/A</v>
      </c>
      <c r="BT69" t="str">
        <f t="shared" si="68"/>
        <v>N/A</v>
      </c>
      <c r="BU69" t="str">
        <f t="shared" si="69"/>
        <v>N/A</v>
      </c>
      <c r="BV69" t="str">
        <f t="shared" si="70"/>
        <v>N/A</v>
      </c>
      <c r="BW69" t="str">
        <f t="shared" si="71"/>
        <v>N/A</v>
      </c>
      <c r="BX69" t="str">
        <f t="shared" si="72"/>
        <v>N/A</v>
      </c>
      <c r="BY69" t="str">
        <f t="shared" si="73"/>
        <v>N/A</v>
      </c>
      <c r="BZ69" t="str">
        <f t="shared" si="74"/>
        <v>N/A</v>
      </c>
      <c r="CA69" t="str">
        <f t="shared" si="75"/>
        <v>N/A</v>
      </c>
      <c r="CB69" t="str">
        <f t="shared" si="76"/>
        <v>N/A</v>
      </c>
      <c r="CC69" t="str">
        <f t="shared" si="77"/>
        <v>N/A</v>
      </c>
      <c r="CD69" t="str">
        <f t="shared" si="78"/>
        <v>N/A</v>
      </c>
      <c r="CE69" t="str">
        <f t="shared" si="79"/>
        <v>N/A</v>
      </c>
      <c r="CF69" t="str">
        <f t="shared" si="80"/>
        <v>N/A</v>
      </c>
      <c r="CG69" t="str">
        <f t="shared" si="81"/>
        <v>N/A</v>
      </c>
      <c r="CH69" t="str">
        <f t="shared" si="82"/>
        <v>N/A</v>
      </c>
      <c r="CI69" t="str">
        <f t="shared" si="83"/>
        <v>N/A</v>
      </c>
      <c r="CJ69" t="str">
        <f t="shared" si="84"/>
        <v>N/A</v>
      </c>
    </row>
    <row r="70" spans="1:88" x14ac:dyDescent="0.25">
      <c r="A70" t="s">
        <v>142</v>
      </c>
      <c r="B70">
        <v>11719</v>
      </c>
      <c r="C70" t="s">
        <v>143</v>
      </c>
      <c r="D70">
        <v>3191</v>
      </c>
      <c r="E70">
        <v>2643</v>
      </c>
      <c r="F70">
        <v>327</v>
      </c>
      <c r="G70">
        <v>36</v>
      </c>
      <c r="H70">
        <v>7</v>
      </c>
      <c r="I70">
        <v>18</v>
      </c>
      <c r="J70">
        <v>8</v>
      </c>
      <c r="K70">
        <v>11</v>
      </c>
      <c r="L70">
        <v>0</v>
      </c>
      <c r="M70">
        <v>9</v>
      </c>
      <c r="N70">
        <v>0</v>
      </c>
      <c r="O70">
        <v>0</v>
      </c>
      <c r="P70">
        <v>0</v>
      </c>
      <c r="Q70">
        <v>9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123</v>
      </c>
      <c r="AP70">
        <v>0</v>
      </c>
      <c r="AQ70">
        <v>0</v>
      </c>
      <c r="AR70">
        <v>0</v>
      </c>
      <c r="AT70">
        <v>11719</v>
      </c>
      <c r="AU70" t="str">
        <f t="shared" si="47"/>
        <v>Estimate; Total: - Spanish or Spanish Creole:</v>
      </c>
      <c r="AV70" t="s">
        <v>988</v>
      </c>
      <c r="AX70" t="str">
        <f t="shared" si="85"/>
        <v>Estimate; Total: - Spanish or Spanish Creole:</v>
      </c>
      <c r="AY70" t="str">
        <f t="shared" si="86"/>
        <v>N/A</v>
      </c>
      <c r="AZ70" t="str">
        <f t="shared" si="48"/>
        <v>N/A</v>
      </c>
      <c r="BA70" t="str">
        <f t="shared" si="49"/>
        <v>N/A</v>
      </c>
      <c r="BB70" t="str">
        <f t="shared" si="50"/>
        <v>N/A</v>
      </c>
      <c r="BC70" t="str">
        <f t="shared" si="51"/>
        <v>N/A</v>
      </c>
      <c r="BD70" t="str">
        <f t="shared" si="52"/>
        <v>N/A</v>
      </c>
      <c r="BE70" t="str">
        <f t="shared" si="53"/>
        <v>N/A</v>
      </c>
      <c r="BF70" t="str">
        <f t="shared" si="54"/>
        <v>N/A</v>
      </c>
      <c r="BG70" t="str">
        <f t="shared" si="55"/>
        <v>N/A</v>
      </c>
      <c r="BH70" t="str">
        <f t="shared" si="56"/>
        <v>N/A</v>
      </c>
      <c r="BI70" t="str">
        <f t="shared" si="57"/>
        <v>N/A</v>
      </c>
      <c r="BJ70" t="str">
        <f t="shared" si="58"/>
        <v>N/A</v>
      </c>
      <c r="BK70" t="str">
        <f t="shared" si="59"/>
        <v>N/A</v>
      </c>
      <c r="BL70" t="str">
        <f t="shared" si="60"/>
        <v>N/A</v>
      </c>
      <c r="BM70" t="str">
        <f t="shared" si="61"/>
        <v>N/A</v>
      </c>
      <c r="BN70" t="str">
        <f t="shared" si="62"/>
        <v>N/A</v>
      </c>
      <c r="BO70" t="str">
        <f t="shared" si="63"/>
        <v>N/A</v>
      </c>
      <c r="BP70" t="str">
        <f t="shared" si="64"/>
        <v>N/A</v>
      </c>
      <c r="BQ70" t="str">
        <f t="shared" si="65"/>
        <v>N/A</v>
      </c>
      <c r="BR70" t="str">
        <f t="shared" si="66"/>
        <v>N/A</v>
      </c>
      <c r="BS70" t="str">
        <f t="shared" si="67"/>
        <v>N/A</v>
      </c>
      <c r="BT70" t="str">
        <f t="shared" si="68"/>
        <v>N/A</v>
      </c>
      <c r="BU70" t="str">
        <f t="shared" si="69"/>
        <v>N/A</v>
      </c>
      <c r="BV70" t="str">
        <f t="shared" si="70"/>
        <v>N/A</v>
      </c>
      <c r="BW70" t="str">
        <f t="shared" si="71"/>
        <v>N/A</v>
      </c>
      <c r="BX70" t="str">
        <f t="shared" si="72"/>
        <v>N/A</v>
      </c>
      <c r="BY70" t="str">
        <f t="shared" si="73"/>
        <v>N/A</v>
      </c>
      <c r="BZ70" t="str">
        <f t="shared" si="74"/>
        <v>N/A</v>
      </c>
      <c r="CA70" t="str">
        <f t="shared" si="75"/>
        <v>N/A</v>
      </c>
      <c r="CB70" t="str">
        <f t="shared" si="76"/>
        <v>N/A</v>
      </c>
      <c r="CC70" t="str">
        <f t="shared" si="77"/>
        <v>N/A</v>
      </c>
      <c r="CD70" t="str">
        <f t="shared" si="78"/>
        <v>N/A</v>
      </c>
      <c r="CE70" t="str">
        <f t="shared" si="79"/>
        <v>N/A</v>
      </c>
      <c r="CF70" t="str">
        <f t="shared" si="80"/>
        <v>N/A</v>
      </c>
      <c r="CG70" t="str">
        <f t="shared" si="81"/>
        <v>N/A</v>
      </c>
      <c r="CH70" t="str">
        <f t="shared" si="82"/>
        <v>N/A</v>
      </c>
      <c r="CI70" t="str">
        <f t="shared" si="83"/>
        <v>N/A</v>
      </c>
      <c r="CJ70" t="str">
        <f t="shared" si="84"/>
        <v>N/A</v>
      </c>
    </row>
    <row r="71" spans="1:88" x14ac:dyDescent="0.25">
      <c r="A71" t="s">
        <v>144</v>
      </c>
      <c r="B71">
        <v>11720</v>
      </c>
      <c r="C71" t="s">
        <v>145</v>
      </c>
      <c r="D71">
        <v>27778</v>
      </c>
      <c r="E71">
        <v>22953</v>
      </c>
      <c r="F71">
        <v>2217</v>
      </c>
      <c r="G71">
        <v>9</v>
      </c>
      <c r="H71">
        <v>16</v>
      </c>
      <c r="I71">
        <v>235</v>
      </c>
      <c r="J71">
        <v>129</v>
      </c>
      <c r="K71">
        <v>182</v>
      </c>
      <c r="L71">
        <v>0</v>
      </c>
      <c r="M71">
        <v>3</v>
      </c>
      <c r="N71">
        <v>0</v>
      </c>
      <c r="O71">
        <v>73</v>
      </c>
      <c r="P71">
        <v>106</v>
      </c>
      <c r="Q71">
        <v>187</v>
      </c>
      <c r="R71">
        <v>0</v>
      </c>
      <c r="S71">
        <v>68</v>
      </c>
      <c r="T71">
        <v>0</v>
      </c>
      <c r="U71">
        <v>11</v>
      </c>
      <c r="V71">
        <v>74</v>
      </c>
      <c r="W71">
        <v>126</v>
      </c>
      <c r="X71">
        <v>185</v>
      </c>
      <c r="Y71">
        <v>181</v>
      </c>
      <c r="Z71">
        <v>22</v>
      </c>
      <c r="AA71">
        <v>688</v>
      </c>
      <c r="AB71">
        <v>7</v>
      </c>
      <c r="AC71">
        <v>5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86</v>
      </c>
      <c r="AJ71">
        <v>161</v>
      </c>
      <c r="AK71">
        <v>0</v>
      </c>
      <c r="AL71">
        <v>0</v>
      </c>
      <c r="AM71">
        <v>0</v>
      </c>
      <c r="AN71">
        <v>0</v>
      </c>
      <c r="AO71">
        <v>13</v>
      </c>
      <c r="AP71">
        <v>33</v>
      </c>
      <c r="AQ71">
        <v>8</v>
      </c>
      <c r="AR71">
        <v>0</v>
      </c>
      <c r="AT71">
        <v>11720</v>
      </c>
      <c r="AU71" t="str">
        <f t="shared" si="47"/>
        <v>Estimate; Total: - Spanish or Spanish Creole:</v>
      </c>
      <c r="AV71" t="s">
        <v>988</v>
      </c>
      <c r="AX71" t="str">
        <f t="shared" si="85"/>
        <v>Estimate; Total: - Spanish or Spanish Creole:</v>
      </c>
      <c r="AY71" t="str">
        <f t="shared" si="86"/>
        <v>N/A</v>
      </c>
      <c r="AZ71" t="str">
        <f t="shared" si="48"/>
        <v>N/A</v>
      </c>
      <c r="BA71" t="str">
        <f t="shared" si="49"/>
        <v>N/A</v>
      </c>
      <c r="BB71" t="str">
        <f t="shared" si="50"/>
        <v>N/A</v>
      </c>
      <c r="BC71" t="str">
        <f t="shared" si="51"/>
        <v>N/A</v>
      </c>
      <c r="BD71" t="str">
        <f t="shared" si="52"/>
        <v>N/A</v>
      </c>
      <c r="BE71" t="str">
        <f t="shared" si="53"/>
        <v>N/A</v>
      </c>
      <c r="BF71" t="str">
        <f t="shared" si="54"/>
        <v>N/A</v>
      </c>
      <c r="BG71" t="str">
        <f t="shared" si="55"/>
        <v>N/A</v>
      </c>
      <c r="BH71" t="str">
        <f t="shared" si="56"/>
        <v>N/A</v>
      </c>
      <c r="BI71" t="str">
        <f t="shared" si="57"/>
        <v>N/A</v>
      </c>
      <c r="BJ71" t="str">
        <f t="shared" si="58"/>
        <v>N/A</v>
      </c>
      <c r="BK71" t="str">
        <f t="shared" si="59"/>
        <v>N/A</v>
      </c>
      <c r="BL71" t="str">
        <f t="shared" si="60"/>
        <v>N/A</v>
      </c>
      <c r="BM71" t="str">
        <f t="shared" si="61"/>
        <v>N/A</v>
      </c>
      <c r="BN71" t="str">
        <f t="shared" si="62"/>
        <v>N/A</v>
      </c>
      <c r="BO71" t="str">
        <f t="shared" si="63"/>
        <v>N/A</v>
      </c>
      <c r="BP71" t="str">
        <f t="shared" si="64"/>
        <v>N/A</v>
      </c>
      <c r="BQ71" t="str">
        <f t="shared" si="65"/>
        <v>N/A</v>
      </c>
      <c r="BR71" t="str">
        <f t="shared" si="66"/>
        <v>N/A</v>
      </c>
      <c r="BS71" t="str">
        <f t="shared" si="67"/>
        <v>N/A</v>
      </c>
      <c r="BT71" t="str">
        <f t="shared" si="68"/>
        <v>N/A</v>
      </c>
      <c r="BU71" t="str">
        <f t="shared" si="69"/>
        <v>N/A</v>
      </c>
      <c r="BV71" t="str">
        <f t="shared" si="70"/>
        <v>N/A</v>
      </c>
      <c r="BW71" t="str">
        <f t="shared" si="71"/>
        <v>N/A</v>
      </c>
      <c r="BX71" t="str">
        <f t="shared" si="72"/>
        <v>N/A</v>
      </c>
      <c r="BY71" t="str">
        <f t="shared" si="73"/>
        <v>N/A</v>
      </c>
      <c r="BZ71" t="str">
        <f t="shared" si="74"/>
        <v>N/A</v>
      </c>
      <c r="CA71" t="str">
        <f t="shared" si="75"/>
        <v>N/A</v>
      </c>
      <c r="CB71" t="str">
        <f t="shared" si="76"/>
        <v>N/A</v>
      </c>
      <c r="CC71" t="str">
        <f t="shared" si="77"/>
        <v>N/A</v>
      </c>
      <c r="CD71" t="str">
        <f t="shared" si="78"/>
        <v>N/A</v>
      </c>
      <c r="CE71" t="str">
        <f t="shared" si="79"/>
        <v>N/A</v>
      </c>
      <c r="CF71" t="str">
        <f t="shared" si="80"/>
        <v>N/A</v>
      </c>
      <c r="CG71" t="str">
        <f t="shared" si="81"/>
        <v>N/A</v>
      </c>
      <c r="CH71" t="str">
        <f t="shared" si="82"/>
        <v>N/A</v>
      </c>
      <c r="CI71" t="str">
        <f t="shared" si="83"/>
        <v>N/A</v>
      </c>
      <c r="CJ71" t="str">
        <f t="shared" si="84"/>
        <v>N/A</v>
      </c>
    </row>
    <row r="72" spans="1:88" x14ac:dyDescent="0.25">
      <c r="A72" t="s">
        <v>146</v>
      </c>
      <c r="B72">
        <v>11721</v>
      </c>
      <c r="C72" t="s">
        <v>147</v>
      </c>
      <c r="D72">
        <v>6143</v>
      </c>
      <c r="E72">
        <v>5774</v>
      </c>
      <c r="F72">
        <v>242</v>
      </c>
      <c r="G72">
        <v>9</v>
      </c>
      <c r="H72">
        <v>0</v>
      </c>
      <c r="I72">
        <v>16</v>
      </c>
      <c r="J72">
        <v>0</v>
      </c>
      <c r="K72">
        <v>16</v>
      </c>
      <c r="L72">
        <v>9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8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39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30</v>
      </c>
      <c r="AQ72">
        <v>0</v>
      </c>
      <c r="AR72">
        <v>0</v>
      </c>
      <c r="AT72">
        <v>11721</v>
      </c>
      <c r="AU72" t="str">
        <f t="shared" si="47"/>
        <v>Estimate; Total: - Spanish or Spanish Creole:</v>
      </c>
      <c r="AV72" t="s">
        <v>988</v>
      </c>
      <c r="AX72" t="str">
        <f t="shared" si="85"/>
        <v>Estimate; Total: - Spanish or Spanish Creole:</v>
      </c>
      <c r="AY72" t="str">
        <f t="shared" si="86"/>
        <v>N/A</v>
      </c>
      <c r="AZ72" t="str">
        <f t="shared" si="48"/>
        <v>N/A</v>
      </c>
      <c r="BA72" t="str">
        <f t="shared" si="49"/>
        <v>N/A</v>
      </c>
      <c r="BB72" t="str">
        <f t="shared" si="50"/>
        <v>N/A</v>
      </c>
      <c r="BC72" t="str">
        <f t="shared" si="51"/>
        <v>N/A</v>
      </c>
      <c r="BD72" t="str">
        <f t="shared" si="52"/>
        <v>N/A</v>
      </c>
      <c r="BE72" t="str">
        <f t="shared" si="53"/>
        <v>N/A</v>
      </c>
      <c r="BF72" t="str">
        <f t="shared" si="54"/>
        <v>N/A</v>
      </c>
      <c r="BG72" t="str">
        <f t="shared" si="55"/>
        <v>N/A</v>
      </c>
      <c r="BH72" t="str">
        <f t="shared" si="56"/>
        <v>N/A</v>
      </c>
      <c r="BI72" t="str">
        <f t="shared" si="57"/>
        <v>N/A</v>
      </c>
      <c r="BJ72" t="str">
        <f t="shared" si="58"/>
        <v>N/A</v>
      </c>
      <c r="BK72" t="str">
        <f t="shared" si="59"/>
        <v>N/A</v>
      </c>
      <c r="BL72" t="str">
        <f t="shared" si="60"/>
        <v>N/A</v>
      </c>
      <c r="BM72" t="str">
        <f t="shared" si="61"/>
        <v>N/A</v>
      </c>
      <c r="BN72" t="str">
        <f t="shared" si="62"/>
        <v>N/A</v>
      </c>
      <c r="BO72" t="str">
        <f t="shared" si="63"/>
        <v>N/A</v>
      </c>
      <c r="BP72" t="str">
        <f t="shared" si="64"/>
        <v>N/A</v>
      </c>
      <c r="BQ72" t="str">
        <f t="shared" si="65"/>
        <v>N/A</v>
      </c>
      <c r="BR72" t="str">
        <f t="shared" si="66"/>
        <v>N/A</v>
      </c>
      <c r="BS72" t="str">
        <f t="shared" si="67"/>
        <v>N/A</v>
      </c>
      <c r="BT72" t="str">
        <f t="shared" si="68"/>
        <v>N/A</v>
      </c>
      <c r="BU72" t="str">
        <f t="shared" si="69"/>
        <v>N/A</v>
      </c>
      <c r="BV72" t="str">
        <f t="shared" si="70"/>
        <v>N/A</v>
      </c>
      <c r="BW72" t="str">
        <f t="shared" si="71"/>
        <v>N/A</v>
      </c>
      <c r="BX72" t="str">
        <f t="shared" si="72"/>
        <v>N/A</v>
      </c>
      <c r="BY72" t="str">
        <f t="shared" si="73"/>
        <v>N/A</v>
      </c>
      <c r="BZ72" t="str">
        <f t="shared" si="74"/>
        <v>N/A</v>
      </c>
      <c r="CA72" t="str">
        <f t="shared" si="75"/>
        <v>N/A</v>
      </c>
      <c r="CB72" t="str">
        <f t="shared" si="76"/>
        <v>N/A</v>
      </c>
      <c r="CC72" t="str">
        <f t="shared" si="77"/>
        <v>N/A</v>
      </c>
      <c r="CD72" t="str">
        <f t="shared" si="78"/>
        <v>N/A</v>
      </c>
      <c r="CE72" t="str">
        <f t="shared" si="79"/>
        <v>N/A</v>
      </c>
      <c r="CF72" t="str">
        <f t="shared" si="80"/>
        <v>N/A</v>
      </c>
      <c r="CG72" t="str">
        <f t="shared" si="81"/>
        <v>N/A</v>
      </c>
      <c r="CH72" t="str">
        <f t="shared" si="82"/>
        <v>N/A</v>
      </c>
      <c r="CI72" t="str">
        <f t="shared" si="83"/>
        <v>N/A</v>
      </c>
      <c r="CJ72" t="str">
        <f t="shared" si="84"/>
        <v>N/A</v>
      </c>
    </row>
    <row r="73" spans="1:88" x14ac:dyDescent="0.25">
      <c r="A73" t="s">
        <v>148</v>
      </c>
      <c r="B73">
        <v>11722</v>
      </c>
      <c r="C73" t="s">
        <v>149</v>
      </c>
      <c r="D73">
        <v>33733</v>
      </c>
      <c r="E73">
        <v>14626</v>
      </c>
      <c r="F73">
        <v>16933</v>
      </c>
      <c r="G73">
        <v>94</v>
      </c>
      <c r="H73">
        <v>635</v>
      </c>
      <c r="I73">
        <v>104</v>
      </c>
      <c r="J73">
        <v>0</v>
      </c>
      <c r="K73">
        <v>29</v>
      </c>
      <c r="L73">
        <v>11</v>
      </c>
      <c r="M73">
        <v>0</v>
      </c>
      <c r="N73">
        <v>0</v>
      </c>
      <c r="O73">
        <v>0</v>
      </c>
      <c r="P73">
        <v>51</v>
      </c>
      <c r="Q73">
        <v>23</v>
      </c>
      <c r="R73">
        <v>0</v>
      </c>
      <c r="S73">
        <v>61</v>
      </c>
      <c r="T73">
        <v>0</v>
      </c>
      <c r="U73">
        <v>28</v>
      </c>
      <c r="V73">
        <v>0</v>
      </c>
      <c r="W73">
        <v>136</v>
      </c>
      <c r="X73">
        <v>38</v>
      </c>
      <c r="Y73">
        <v>155</v>
      </c>
      <c r="Z73">
        <v>10</v>
      </c>
      <c r="AA73">
        <v>240</v>
      </c>
      <c r="AB73">
        <v>40</v>
      </c>
      <c r="AC73">
        <v>8</v>
      </c>
      <c r="AD73">
        <v>0</v>
      </c>
      <c r="AE73">
        <v>0</v>
      </c>
      <c r="AF73">
        <v>0</v>
      </c>
      <c r="AG73">
        <v>0</v>
      </c>
      <c r="AH73">
        <v>35</v>
      </c>
      <c r="AI73">
        <v>181</v>
      </c>
      <c r="AJ73">
        <v>8</v>
      </c>
      <c r="AK73">
        <v>26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221</v>
      </c>
      <c r="AR73">
        <v>40</v>
      </c>
      <c r="AT73">
        <v>11722</v>
      </c>
      <c r="AU73" t="str">
        <f t="shared" si="47"/>
        <v>Estimate; Total: - Spanish or Spanish Creole:</v>
      </c>
      <c r="AV73" t="s">
        <v>988</v>
      </c>
      <c r="AX73" t="str">
        <f t="shared" si="85"/>
        <v>Estimate; Total: - Spanish or Spanish Creole:</v>
      </c>
      <c r="AY73" t="str">
        <f t="shared" si="86"/>
        <v>N/A</v>
      </c>
      <c r="AZ73" t="str">
        <f t="shared" si="48"/>
        <v>N/A</v>
      </c>
      <c r="BA73" t="str">
        <f t="shared" si="49"/>
        <v>N/A</v>
      </c>
      <c r="BB73" t="str">
        <f t="shared" si="50"/>
        <v>N/A</v>
      </c>
      <c r="BC73" t="str">
        <f t="shared" si="51"/>
        <v>N/A</v>
      </c>
      <c r="BD73" t="str">
        <f t="shared" si="52"/>
        <v>N/A</v>
      </c>
      <c r="BE73" t="str">
        <f t="shared" si="53"/>
        <v>N/A</v>
      </c>
      <c r="BF73" t="str">
        <f t="shared" si="54"/>
        <v>N/A</v>
      </c>
      <c r="BG73" t="str">
        <f t="shared" si="55"/>
        <v>N/A</v>
      </c>
      <c r="BH73" t="str">
        <f t="shared" si="56"/>
        <v>N/A</v>
      </c>
      <c r="BI73" t="str">
        <f t="shared" si="57"/>
        <v>N/A</v>
      </c>
      <c r="BJ73" t="str">
        <f t="shared" si="58"/>
        <v>N/A</v>
      </c>
      <c r="BK73" t="str">
        <f t="shared" si="59"/>
        <v>N/A</v>
      </c>
      <c r="BL73" t="str">
        <f t="shared" si="60"/>
        <v>N/A</v>
      </c>
      <c r="BM73" t="str">
        <f t="shared" si="61"/>
        <v>N/A</v>
      </c>
      <c r="BN73" t="str">
        <f t="shared" si="62"/>
        <v>N/A</v>
      </c>
      <c r="BO73" t="str">
        <f t="shared" si="63"/>
        <v>N/A</v>
      </c>
      <c r="BP73" t="str">
        <f t="shared" si="64"/>
        <v>N/A</v>
      </c>
      <c r="BQ73" t="str">
        <f t="shared" si="65"/>
        <v>N/A</v>
      </c>
      <c r="BR73" t="str">
        <f t="shared" si="66"/>
        <v>N/A</v>
      </c>
      <c r="BS73" t="str">
        <f t="shared" si="67"/>
        <v>N/A</v>
      </c>
      <c r="BT73" t="str">
        <f t="shared" si="68"/>
        <v>N/A</v>
      </c>
      <c r="BU73" t="str">
        <f t="shared" si="69"/>
        <v>N/A</v>
      </c>
      <c r="BV73" t="str">
        <f t="shared" si="70"/>
        <v>N/A</v>
      </c>
      <c r="BW73" t="str">
        <f t="shared" si="71"/>
        <v>N/A</v>
      </c>
      <c r="BX73" t="str">
        <f t="shared" si="72"/>
        <v>N/A</v>
      </c>
      <c r="BY73" t="str">
        <f t="shared" si="73"/>
        <v>N/A</v>
      </c>
      <c r="BZ73" t="str">
        <f t="shared" si="74"/>
        <v>N/A</v>
      </c>
      <c r="CA73" t="str">
        <f t="shared" si="75"/>
        <v>N/A</v>
      </c>
      <c r="CB73" t="str">
        <f t="shared" si="76"/>
        <v>N/A</v>
      </c>
      <c r="CC73" t="str">
        <f t="shared" si="77"/>
        <v>N/A</v>
      </c>
      <c r="CD73" t="str">
        <f t="shared" si="78"/>
        <v>N/A</v>
      </c>
      <c r="CE73" t="str">
        <f t="shared" si="79"/>
        <v>N/A</v>
      </c>
      <c r="CF73" t="str">
        <f t="shared" si="80"/>
        <v>N/A</v>
      </c>
      <c r="CG73" t="str">
        <f t="shared" si="81"/>
        <v>N/A</v>
      </c>
      <c r="CH73" t="str">
        <f t="shared" si="82"/>
        <v>N/A</v>
      </c>
      <c r="CI73" t="str">
        <f t="shared" si="83"/>
        <v>N/A</v>
      </c>
      <c r="CJ73" t="str">
        <f t="shared" si="84"/>
        <v>N/A</v>
      </c>
    </row>
    <row r="74" spans="1:88" x14ac:dyDescent="0.25">
      <c r="A74" t="s">
        <v>150</v>
      </c>
      <c r="B74">
        <v>11724</v>
      </c>
      <c r="C74" t="s">
        <v>151</v>
      </c>
      <c r="D74">
        <v>2820</v>
      </c>
      <c r="E74">
        <v>2589</v>
      </c>
      <c r="F74">
        <v>0</v>
      </c>
      <c r="G74">
        <v>20</v>
      </c>
      <c r="H74">
        <v>0</v>
      </c>
      <c r="I74">
        <v>28</v>
      </c>
      <c r="J74">
        <v>0</v>
      </c>
      <c r="K74">
        <v>7</v>
      </c>
      <c r="L74">
        <v>0</v>
      </c>
      <c r="M74">
        <v>0</v>
      </c>
      <c r="N74">
        <v>0</v>
      </c>
      <c r="O74">
        <v>51</v>
      </c>
      <c r="P74">
        <v>0</v>
      </c>
      <c r="Q74">
        <v>0</v>
      </c>
      <c r="R74">
        <v>27</v>
      </c>
      <c r="S74">
        <v>0</v>
      </c>
      <c r="T74">
        <v>20</v>
      </c>
      <c r="U74">
        <v>0</v>
      </c>
      <c r="V74">
        <v>0</v>
      </c>
      <c r="W74">
        <v>0</v>
      </c>
      <c r="X74">
        <v>0</v>
      </c>
      <c r="Y74">
        <v>29</v>
      </c>
      <c r="Z74">
        <v>0</v>
      </c>
      <c r="AA74">
        <v>27</v>
      </c>
      <c r="AB74">
        <v>0</v>
      </c>
      <c r="AC74">
        <v>22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T74">
        <v>11724</v>
      </c>
      <c r="AU74" t="str">
        <f>BG74</f>
        <v>Estimate; Total: - Greek:</v>
      </c>
      <c r="AV74" t="s">
        <v>995</v>
      </c>
      <c r="AX74" t="str">
        <f t="shared" si="85"/>
        <v>FALSE</v>
      </c>
      <c r="AY74" t="str">
        <f t="shared" si="86"/>
        <v>FALSE</v>
      </c>
      <c r="AZ74" t="str">
        <f t="shared" si="48"/>
        <v>FALSE</v>
      </c>
      <c r="BA74" t="str">
        <f t="shared" si="49"/>
        <v>FALSE</v>
      </c>
      <c r="BB74" t="str">
        <f t="shared" si="50"/>
        <v>FALSE</v>
      </c>
      <c r="BC74" t="str">
        <f t="shared" si="51"/>
        <v>FALSE</v>
      </c>
      <c r="BD74" t="str">
        <f t="shared" si="52"/>
        <v>FALSE</v>
      </c>
      <c r="BE74" t="str">
        <f t="shared" si="53"/>
        <v>FALSE</v>
      </c>
      <c r="BF74" t="str">
        <f t="shared" si="54"/>
        <v>FALSE</v>
      </c>
      <c r="BG74" t="str">
        <f t="shared" si="55"/>
        <v>Estimate; Total: - Greek:</v>
      </c>
      <c r="BH74" t="str">
        <f t="shared" si="56"/>
        <v>N/A</v>
      </c>
      <c r="BI74" t="str">
        <f t="shared" si="57"/>
        <v>N/A</v>
      </c>
      <c r="BJ74" t="str">
        <f t="shared" si="58"/>
        <v>N/A</v>
      </c>
      <c r="BK74" t="str">
        <f t="shared" si="59"/>
        <v>N/A</v>
      </c>
      <c r="BL74" t="str">
        <f t="shared" si="60"/>
        <v>N/A</v>
      </c>
      <c r="BM74" t="str">
        <f t="shared" si="61"/>
        <v>N/A</v>
      </c>
      <c r="BN74" t="str">
        <f t="shared" si="62"/>
        <v>N/A</v>
      </c>
      <c r="BO74" t="str">
        <f t="shared" si="63"/>
        <v>N/A</v>
      </c>
      <c r="BP74" t="str">
        <f t="shared" si="64"/>
        <v>N/A</v>
      </c>
      <c r="BQ74" t="str">
        <f t="shared" si="65"/>
        <v>N/A</v>
      </c>
      <c r="BR74" t="str">
        <f t="shared" si="66"/>
        <v>N/A</v>
      </c>
      <c r="BS74" t="str">
        <f t="shared" si="67"/>
        <v>N/A</v>
      </c>
      <c r="BT74" t="str">
        <f t="shared" si="68"/>
        <v>N/A</v>
      </c>
      <c r="BU74" t="str">
        <f t="shared" si="69"/>
        <v>N/A</v>
      </c>
      <c r="BV74" t="str">
        <f t="shared" si="70"/>
        <v>N/A</v>
      </c>
      <c r="BW74" t="str">
        <f t="shared" si="71"/>
        <v>N/A</v>
      </c>
      <c r="BX74" t="str">
        <f t="shared" si="72"/>
        <v>N/A</v>
      </c>
      <c r="BY74" t="str">
        <f t="shared" si="73"/>
        <v>N/A</v>
      </c>
      <c r="BZ74" t="str">
        <f t="shared" si="74"/>
        <v>N/A</v>
      </c>
      <c r="CA74" t="str">
        <f t="shared" si="75"/>
        <v>N/A</v>
      </c>
      <c r="CB74" t="str">
        <f t="shared" si="76"/>
        <v>N/A</v>
      </c>
      <c r="CC74" t="str">
        <f t="shared" si="77"/>
        <v>N/A</v>
      </c>
      <c r="CD74" t="str">
        <f t="shared" si="78"/>
        <v>N/A</v>
      </c>
      <c r="CE74" t="str">
        <f t="shared" si="79"/>
        <v>N/A</v>
      </c>
      <c r="CF74" t="str">
        <f t="shared" si="80"/>
        <v>N/A</v>
      </c>
      <c r="CG74" t="str">
        <f t="shared" si="81"/>
        <v>N/A</v>
      </c>
      <c r="CH74" t="str">
        <f t="shared" si="82"/>
        <v>N/A</v>
      </c>
      <c r="CI74" t="str">
        <f t="shared" si="83"/>
        <v>N/A</v>
      </c>
      <c r="CJ74" t="str">
        <f t="shared" si="84"/>
        <v>N/A</v>
      </c>
    </row>
    <row r="75" spans="1:88" x14ac:dyDescent="0.25">
      <c r="A75" t="s">
        <v>152</v>
      </c>
      <c r="B75">
        <v>11725</v>
      </c>
      <c r="C75" t="s">
        <v>153</v>
      </c>
      <c r="D75">
        <v>27217</v>
      </c>
      <c r="E75">
        <v>23517</v>
      </c>
      <c r="F75">
        <v>936</v>
      </c>
      <c r="G75">
        <v>96</v>
      </c>
      <c r="H75">
        <v>10</v>
      </c>
      <c r="I75">
        <v>330</v>
      </c>
      <c r="J75">
        <v>49</v>
      </c>
      <c r="K75">
        <v>161</v>
      </c>
      <c r="L75">
        <v>95</v>
      </c>
      <c r="M75">
        <v>14</v>
      </c>
      <c r="N75">
        <v>15</v>
      </c>
      <c r="O75">
        <v>219</v>
      </c>
      <c r="P75">
        <v>73</v>
      </c>
      <c r="Q75">
        <v>75</v>
      </c>
      <c r="R75">
        <v>149</v>
      </c>
      <c r="S75">
        <v>22</v>
      </c>
      <c r="T75">
        <v>5</v>
      </c>
      <c r="U75">
        <v>91</v>
      </c>
      <c r="V75">
        <v>59</v>
      </c>
      <c r="W75">
        <v>64</v>
      </c>
      <c r="X75">
        <v>22</v>
      </c>
      <c r="Y75">
        <v>0</v>
      </c>
      <c r="Z75">
        <v>67</v>
      </c>
      <c r="AA75">
        <v>297</v>
      </c>
      <c r="AB75">
        <v>0</v>
      </c>
      <c r="AC75">
        <v>372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196</v>
      </c>
      <c r="AJ75">
        <v>132</v>
      </c>
      <c r="AK75">
        <v>0</v>
      </c>
      <c r="AL75">
        <v>0</v>
      </c>
      <c r="AM75">
        <v>0</v>
      </c>
      <c r="AN75">
        <v>0</v>
      </c>
      <c r="AO75">
        <v>16</v>
      </c>
      <c r="AP75">
        <v>135</v>
      </c>
      <c r="AQ75">
        <v>0</v>
      </c>
      <c r="AR75">
        <v>0</v>
      </c>
      <c r="AT75">
        <v>11725</v>
      </c>
      <c r="AU75" t="str">
        <f>AX75</f>
        <v>Estimate; Total: - Spanish or Spanish Creole:</v>
      </c>
      <c r="AV75" t="s">
        <v>988</v>
      </c>
      <c r="AX75" t="str">
        <f t="shared" si="85"/>
        <v>Estimate; Total: - Spanish or Spanish Creole:</v>
      </c>
      <c r="AY75" t="str">
        <f t="shared" si="86"/>
        <v>N/A</v>
      </c>
      <c r="AZ75" t="str">
        <f t="shared" si="48"/>
        <v>N/A</v>
      </c>
      <c r="BA75" t="str">
        <f t="shared" si="49"/>
        <v>N/A</v>
      </c>
      <c r="BB75" t="str">
        <f t="shared" si="50"/>
        <v>N/A</v>
      </c>
      <c r="BC75" t="str">
        <f t="shared" si="51"/>
        <v>N/A</v>
      </c>
      <c r="BD75" t="str">
        <f t="shared" si="52"/>
        <v>N/A</v>
      </c>
      <c r="BE75" t="str">
        <f t="shared" si="53"/>
        <v>N/A</v>
      </c>
      <c r="BF75" t="str">
        <f t="shared" si="54"/>
        <v>N/A</v>
      </c>
      <c r="BG75" t="str">
        <f t="shared" si="55"/>
        <v>N/A</v>
      </c>
      <c r="BH75" t="str">
        <f t="shared" si="56"/>
        <v>N/A</v>
      </c>
      <c r="BI75" t="str">
        <f t="shared" si="57"/>
        <v>N/A</v>
      </c>
      <c r="BJ75" t="str">
        <f t="shared" si="58"/>
        <v>N/A</v>
      </c>
      <c r="BK75" t="str">
        <f t="shared" si="59"/>
        <v>N/A</v>
      </c>
      <c r="BL75" t="str">
        <f t="shared" si="60"/>
        <v>N/A</v>
      </c>
      <c r="BM75" t="str">
        <f t="shared" si="61"/>
        <v>N/A</v>
      </c>
      <c r="BN75" t="str">
        <f t="shared" si="62"/>
        <v>N/A</v>
      </c>
      <c r="BO75" t="str">
        <f t="shared" si="63"/>
        <v>N/A</v>
      </c>
      <c r="BP75" t="str">
        <f t="shared" si="64"/>
        <v>N/A</v>
      </c>
      <c r="BQ75" t="str">
        <f t="shared" si="65"/>
        <v>N/A</v>
      </c>
      <c r="BR75" t="str">
        <f t="shared" si="66"/>
        <v>N/A</v>
      </c>
      <c r="BS75" t="str">
        <f t="shared" si="67"/>
        <v>N/A</v>
      </c>
      <c r="BT75" t="str">
        <f t="shared" si="68"/>
        <v>N/A</v>
      </c>
      <c r="BU75" t="str">
        <f t="shared" si="69"/>
        <v>N/A</v>
      </c>
      <c r="BV75" t="str">
        <f t="shared" si="70"/>
        <v>N/A</v>
      </c>
      <c r="BW75" t="str">
        <f t="shared" si="71"/>
        <v>N/A</v>
      </c>
      <c r="BX75" t="str">
        <f t="shared" si="72"/>
        <v>N/A</v>
      </c>
      <c r="BY75" t="str">
        <f t="shared" si="73"/>
        <v>N/A</v>
      </c>
      <c r="BZ75" t="str">
        <f t="shared" si="74"/>
        <v>N/A</v>
      </c>
      <c r="CA75" t="str">
        <f t="shared" si="75"/>
        <v>N/A</v>
      </c>
      <c r="CB75" t="str">
        <f t="shared" si="76"/>
        <v>N/A</v>
      </c>
      <c r="CC75" t="str">
        <f t="shared" si="77"/>
        <v>N/A</v>
      </c>
      <c r="CD75" t="str">
        <f t="shared" si="78"/>
        <v>N/A</v>
      </c>
      <c r="CE75" t="str">
        <f t="shared" si="79"/>
        <v>N/A</v>
      </c>
      <c r="CF75" t="str">
        <f t="shared" si="80"/>
        <v>N/A</v>
      </c>
      <c r="CG75" t="str">
        <f t="shared" si="81"/>
        <v>N/A</v>
      </c>
      <c r="CH75" t="str">
        <f t="shared" si="82"/>
        <v>N/A</v>
      </c>
      <c r="CI75" t="str">
        <f t="shared" si="83"/>
        <v>N/A</v>
      </c>
      <c r="CJ75" t="str">
        <f t="shared" si="84"/>
        <v>N/A</v>
      </c>
    </row>
    <row r="76" spans="1:88" x14ac:dyDescent="0.25">
      <c r="A76" t="s">
        <v>154</v>
      </c>
      <c r="B76">
        <v>11726</v>
      </c>
      <c r="C76" t="s">
        <v>155</v>
      </c>
      <c r="D76">
        <v>19616</v>
      </c>
      <c r="E76">
        <v>10264</v>
      </c>
      <c r="F76">
        <v>7171</v>
      </c>
      <c r="G76">
        <v>100</v>
      </c>
      <c r="H76">
        <v>135</v>
      </c>
      <c r="I76">
        <v>141</v>
      </c>
      <c r="J76">
        <v>0</v>
      </c>
      <c r="K76">
        <v>0</v>
      </c>
      <c r="L76">
        <v>0</v>
      </c>
      <c r="M76">
        <v>0</v>
      </c>
      <c r="N76">
        <v>0</v>
      </c>
      <c r="O76">
        <v>21</v>
      </c>
      <c r="P76">
        <v>9</v>
      </c>
      <c r="Q76">
        <v>1109</v>
      </c>
      <c r="R76">
        <v>0</v>
      </c>
      <c r="S76">
        <v>80</v>
      </c>
      <c r="T76">
        <v>0</v>
      </c>
      <c r="U76">
        <v>0</v>
      </c>
      <c r="V76">
        <v>44</v>
      </c>
      <c r="W76">
        <v>10</v>
      </c>
      <c r="X76">
        <v>50</v>
      </c>
      <c r="Y76">
        <v>0</v>
      </c>
      <c r="Z76">
        <v>23</v>
      </c>
      <c r="AA76">
        <v>89</v>
      </c>
      <c r="AB76">
        <v>0</v>
      </c>
      <c r="AC76">
        <v>36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7</v>
      </c>
      <c r="AJ76">
        <v>327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T76">
        <v>11726</v>
      </c>
      <c r="AU76" t="str">
        <f t="shared" ref="AU76:AU81" si="87">AX76</f>
        <v>Estimate; Total: - Spanish or Spanish Creole:</v>
      </c>
      <c r="AV76" t="s">
        <v>988</v>
      </c>
      <c r="AX76" t="str">
        <f t="shared" si="85"/>
        <v>Estimate; Total: - Spanish or Spanish Creole:</v>
      </c>
      <c r="AY76" t="str">
        <f t="shared" si="86"/>
        <v>N/A</v>
      </c>
      <c r="AZ76" t="str">
        <f t="shared" si="48"/>
        <v>N/A</v>
      </c>
      <c r="BA76" t="str">
        <f t="shared" si="49"/>
        <v>N/A</v>
      </c>
      <c r="BB76" t="str">
        <f t="shared" si="50"/>
        <v>N/A</v>
      </c>
      <c r="BC76" t="str">
        <f t="shared" si="51"/>
        <v>N/A</v>
      </c>
      <c r="BD76" t="str">
        <f t="shared" si="52"/>
        <v>N/A</v>
      </c>
      <c r="BE76" t="str">
        <f t="shared" si="53"/>
        <v>N/A</v>
      </c>
      <c r="BF76" t="str">
        <f t="shared" si="54"/>
        <v>N/A</v>
      </c>
      <c r="BG76" t="str">
        <f t="shared" si="55"/>
        <v>N/A</v>
      </c>
      <c r="BH76" t="str">
        <f t="shared" si="56"/>
        <v>N/A</v>
      </c>
      <c r="BI76" t="str">
        <f t="shared" si="57"/>
        <v>N/A</v>
      </c>
      <c r="BJ76" t="str">
        <f t="shared" si="58"/>
        <v>N/A</v>
      </c>
      <c r="BK76" t="str">
        <f t="shared" si="59"/>
        <v>N/A</v>
      </c>
      <c r="BL76" t="str">
        <f t="shared" si="60"/>
        <v>N/A</v>
      </c>
      <c r="BM76" t="str">
        <f t="shared" si="61"/>
        <v>N/A</v>
      </c>
      <c r="BN76" t="str">
        <f t="shared" si="62"/>
        <v>N/A</v>
      </c>
      <c r="BO76" t="str">
        <f t="shared" si="63"/>
        <v>N/A</v>
      </c>
      <c r="BP76" t="str">
        <f t="shared" si="64"/>
        <v>N/A</v>
      </c>
      <c r="BQ76" t="str">
        <f t="shared" si="65"/>
        <v>N/A</v>
      </c>
      <c r="BR76" t="str">
        <f t="shared" si="66"/>
        <v>N/A</v>
      </c>
      <c r="BS76" t="str">
        <f t="shared" si="67"/>
        <v>N/A</v>
      </c>
      <c r="BT76" t="str">
        <f t="shared" si="68"/>
        <v>N/A</v>
      </c>
      <c r="BU76" t="str">
        <f t="shared" si="69"/>
        <v>N/A</v>
      </c>
      <c r="BV76" t="str">
        <f t="shared" si="70"/>
        <v>N/A</v>
      </c>
      <c r="BW76" t="str">
        <f t="shared" si="71"/>
        <v>N/A</v>
      </c>
      <c r="BX76" t="str">
        <f t="shared" si="72"/>
        <v>N/A</v>
      </c>
      <c r="BY76" t="str">
        <f t="shared" si="73"/>
        <v>N/A</v>
      </c>
      <c r="BZ76" t="str">
        <f t="shared" si="74"/>
        <v>N/A</v>
      </c>
      <c r="CA76" t="str">
        <f t="shared" si="75"/>
        <v>N/A</v>
      </c>
      <c r="CB76" t="str">
        <f t="shared" si="76"/>
        <v>N/A</v>
      </c>
      <c r="CC76" t="str">
        <f t="shared" si="77"/>
        <v>N/A</v>
      </c>
      <c r="CD76" t="str">
        <f t="shared" si="78"/>
        <v>N/A</v>
      </c>
      <c r="CE76" t="str">
        <f t="shared" si="79"/>
        <v>N/A</v>
      </c>
      <c r="CF76" t="str">
        <f t="shared" si="80"/>
        <v>N/A</v>
      </c>
      <c r="CG76" t="str">
        <f t="shared" si="81"/>
        <v>N/A</v>
      </c>
      <c r="CH76" t="str">
        <f t="shared" si="82"/>
        <v>N/A</v>
      </c>
      <c r="CI76" t="str">
        <f t="shared" si="83"/>
        <v>N/A</v>
      </c>
      <c r="CJ76" t="str">
        <f t="shared" si="84"/>
        <v>N/A</v>
      </c>
    </row>
    <row r="77" spans="1:88" x14ac:dyDescent="0.25">
      <c r="A77" t="s">
        <v>156</v>
      </c>
      <c r="B77">
        <v>11727</v>
      </c>
      <c r="C77" t="s">
        <v>157</v>
      </c>
      <c r="D77">
        <v>27943</v>
      </c>
      <c r="E77">
        <v>21145</v>
      </c>
      <c r="F77">
        <v>3611</v>
      </c>
      <c r="G77">
        <v>116</v>
      </c>
      <c r="H77">
        <v>247</v>
      </c>
      <c r="I77">
        <v>116</v>
      </c>
      <c r="J77">
        <v>171</v>
      </c>
      <c r="K77">
        <v>53</v>
      </c>
      <c r="L77">
        <v>26</v>
      </c>
      <c r="M77">
        <v>0</v>
      </c>
      <c r="N77">
        <v>9</v>
      </c>
      <c r="O77">
        <v>11</v>
      </c>
      <c r="P77">
        <v>156</v>
      </c>
      <c r="Q77">
        <v>246</v>
      </c>
      <c r="R77">
        <v>0</v>
      </c>
      <c r="S77">
        <v>102</v>
      </c>
      <c r="T77">
        <v>0</v>
      </c>
      <c r="U77">
        <v>0</v>
      </c>
      <c r="V77">
        <v>53</v>
      </c>
      <c r="W77">
        <v>27</v>
      </c>
      <c r="X77">
        <v>611</v>
      </c>
      <c r="Y77">
        <v>78</v>
      </c>
      <c r="Z77">
        <v>43</v>
      </c>
      <c r="AA77">
        <v>111</v>
      </c>
      <c r="AB77">
        <v>69</v>
      </c>
      <c r="AC77">
        <v>418</v>
      </c>
      <c r="AD77">
        <v>0</v>
      </c>
      <c r="AE77">
        <v>0</v>
      </c>
      <c r="AF77">
        <v>0</v>
      </c>
      <c r="AG77">
        <v>0</v>
      </c>
      <c r="AH77">
        <v>44</v>
      </c>
      <c r="AI77">
        <v>175</v>
      </c>
      <c r="AJ77">
        <v>145</v>
      </c>
      <c r="AK77">
        <v>0</v>
      </c>
      <c r="AL77">
        <v>0</v>
      </c>
      <c r="AM77">
        <v>0</v>
      </c>
      <c r="AN77">
        <v>9</v>
      </c>
      <c r="AO77">
        <v>37</v>
      </c>
      <c r="AP77">
        <v>18</v>
      </c>
      <c r="AQ77">
        <v>96</v>
      </c>
      <c r="AR77">
        <v>0</v>
      </c>
      <c r="AT77">
        <v>11727</v>
      </c>
      <c r="AU77" t="str">
        <f t="shared" si="87"/>
        <v>Estimate; Total: - Spanish or Spanish Creole:</v>
      </c>
      <c r="AV77" t="s">
        <v>988</v>
      </c>
      <c r="AX77" t="str">
        <f t="shared" si="85"/>
        <v>Estimate; Total: - Spanish or Spanish Creole:</v>
      </c>
      <c r="AY77" t="str">
        <f t="shared" si="86"/>
        <v>N/A</v>
      </c>
      <c r="AZ77" t="str">
        <f t="shared" si="48"/>
        <v>N/A</v>
      </c>
      <c r="BA77" t="str">
        <f t="shared" si="49"/>
        <v>N/A</v>
      </c>
      <c r="BB77" t="str">
        <f t="shared" si="50"/>
        <v>N/A</v>
      </c>
      <c r="BC77" t="str">
        <f t="shared" si="51"/>
        <v>N/A</v>
      </c>
      <c r="BD77" t="str">
        <f t="shared" si="52"/>
        <v>N/A</v>
      </c>
      <c r="BE77" t="str">
        <f t="shared" si="53"/>
        <v>N/A</v>
      </c>
      <c r="BF77" t="str">
        <f t="shared" si="54"/>
        <v>N/A</v>
      </c>
      <c r="BG77" t="str">
        <f t="shared" si="55"/>
        <v>N/A</v>
      </c>
      <c r="BH77" t="str">
        <f t="shared" si="56"/>
        <v>N/A</v>
      </c>
      <c r="BI77" t="str">
        <f t="shared" si="57"/>
        <v>N/A</v>
      </c>
      <c r="BJ77" t="str">
        <f t="shared" si="58"/>
        <v>N/A</v>
      </c>
      <c r="BK77" t="str">
        <f t="shared" si="59"/>
        <v>N/A</v>
      </c>
      <c r="BL77" t="str">
        <f t="shared" si="60"/>
        <v>N/A</v>
      </c>
      <c r="BM77" t="str">
        <f t="shared" si="61"/>
        <v>N/A</v>
      </c>
      <c r="BN77" t="str">
        <f t="shared" si="62"/>
        <v>N/A</v>
      </c>
      <c r="BO77" t="str">
        <f t="shared" si="63"/>
        <v>N/A</v>
      </c>
      <c r="BP77" t="str">
        <f t="shared" si="64"/>
        <v>N/A</v>
      </c>
      <c r="BQ77" t="str">
        <f t="shared" si="65"/>
        <v>N/A</v>
      </c>
      <c r="BR77" t="str">
        <f t="shared" si="66"/>
        <v>N/A</v>
      </c>
      <c r="BS77" t="str">
        <f t="shared" si="67"/>
        <v>N/A</v>
      </c>
      <c r="BT77" t="str">
        <f t="shared" si="68"/>
        <v>N/A</v>
      </c>
      <c r="BU77" t="str">
        <f t="shared" si="69"/>
        <v>N/A</v>
      </c>
      <c r="BV77" t="str">
        <f t="shared" si="70"/>
        <v>N/A</v>
      </c>
      <c r="BW77" t="str">
        <f t="shared" si="71"/>
        <v>N/A</v>
      </c>
      <c r="BX77" t="str">
        <f t="shared" si="72"/>
        <v>N/A</v>
      </c>
      <c r="BY77" t="str">
        <f t="shared" si="73"/>
        <v>N/A</v>
      </c>
      <c r="BZ77" t="str">
        <f t="shared" si="74"/>
        <v>N/A</v>
      </c>
      <c r="CA77" t="str">
        <f t="shared" si="75"/>
        <v>N/A</v>
      </c>
      <c r="CB77" t="str">
        <f t="shared" si="76"/>
        <v>N/A</v>
      </c>
      <c r="CC77" t="str">
        <f t="shared" si="77"/>
        <v>N/A</v>
      </c>
      <c r="CD77" t="str">
        <f t="shared" si="78"/>
        <v>N/A</v>
      </c>
      <c r="CE77" t="str">
        <f t="shared" si="79"/>
        <v>N/A</v>
      </c>
      <c r="CF77" t="str">
        <f t="shared" si="80"/>
        <v>N/A</v>
      </c>
      <c r="CG77" t="str">
        <f t="shared" si="81"/>
        <v>N/A</v>
      </c>
      <c r="CH77" t="str">
        <f t="shared" si="82"/>
        <v>N/A</v>
      </c>
      <c r="CI77" t="str">
        <f t="shared" si="83"/>
        <v>N/A</v>
      </c>
      <c r="CJ77" t="str">
        <f t="shared" si="84"/>
        <v>N/A</v>
      </c>
    </row>
    <row r="78" spans="1:88" x14ac:dyDescent="0.25">
      <c r="A78" t="s">
        <v>158</v>
      </c>
      <c r="B78">
        <v>11729</v>
      </c>
      <c r="C78" t="s">
        <v>159</v>
      </c>
      <c r="D78">
        <v>26025</v>
      </c>
      <c r="E78">
        <v>20530</v>
      </c>
      <c r="F78">
        <v>2011</v>
      </c>
      <c r="G78">
        <v>191</v>
      </c>
      <c r="H78">
        <v>634</v>
      </c>
      <c r="I78">
        <v>581</v>
      </c>
      <c r="J78">
        <v>0</v>
      </c>
      <c r="K78">
        <v>25</v>
      </c>
      <c r="L78">
        <v>89</v>
      </c>
      <c r="M78">
        <v>0</v>
      </c>
      <c r="N78">
        <v>5</v>
      </c>
      <c r="O78">
        <v>47</v>
      </c>
      <c r="P78">
        <v>9</v>
      </c>
      <c r="Q78">
        <v>73</v>
      </c>
      <c r="R78">
        <v>0</v>
      </c>
      <c r="S78">
        <v>0</v>
      </c>
      <c r="T78">
        <v>10</v>
      </c>
      <c r="U78">
        <v>34</v>
      </c>
      <c r="V78">
        <v>65</v>
      </c>
      <c r="W78">
        <v>53</v>
      </c>
      <c r="X78">
        <v>408</v>
      </c>
      <c r="Y78">
        <v>617</v>
      </c>
      <c r="Z78">
        <v>11</v>
      </c>
      <c r="AA78">
        <v>157</v>
      </c>
      <c r="AB78">
        <v>77</v>
      </c>
      <c r="AC78">
        <v>102</v>
      </c>
      <c r="AD78">
        <v>0</v>
      </c>
      <c r="AE78">
        <v>0</v>
      </c>
      <c r="AF78">
        <v>0</v>
      </c>
      <c r="AG78">
        <v>0</v>
      </c>
      <c r="AH78">
        <v>48</v>
      </c>
      <c r="AI78">
        <v>74</v>
      </c>
      <c r="AJ78">
        <v>108</v>
      </c>
      <c r="AK78">
        <v>0</v>
      </c>
      <c r="AL78">
        <v>0</v>
      </c>
      <c r="AM78">
        <v>0</v>
      </c>
      <c r="AN78">
        <v>20</v>
      </c>
      <c r="AO78">
        <v>9</v>
      </c>
      <c r="AP78">
        <v>13</v>
      </c>
      <c r="AQ78">
        <v>24</v>
      </c>
      <c r="AR78">
        <v>0</v>
      </c>
      <c r="AT78">
        <v>11729</v>
      </c>
      <c r="AU78" t="str">
        <f t="shared" si="87"/>
        <v>Estimate; Total: - Spanish or Spanish Creole:</v>
      </c>
      <c r="AV78" t="s">
        <v>988</v>
      </c>
      <c r="AX78" t="str">
        <f t="shared" si="85"/>
        <v>Estimate; Total: - Spanish or Spanish Creole:</v>
      </c>
      <c r="AY78" t="str">
        <f t="shared" si="86"/>
        <v>N/A</v>
      </c>
      <c r="AZ78" t="str">
        <f t="shared" si="48"/>
        <v>N/A</v>
      </c>
      <c r="BA78" t="str">
        <f t="shared" si="49"/>
        <v>N/A</v>
      </c>
      <c r="BB78" t="str">
        <f t="shared" si="50"/>
        <v>N/A</v>
      </c>
      <c r="BC78" t="str">
        <f t="shared" si="51"/>
        <v>N/A</v>
      </c>
      <c r="BD78" t="str">
        <f t="shared" si="52"/>
        <v>N/A</v>
      </c>
      <c r="BE78" t="str">
        <f t="shared" si="53"/>
        <v>N/A</v>
      </c>
      <c r="BF78" t="str">
        <f t="shared" si="54"/>
        <v>N/A</v>
      </c>
      <c r="BG78" t="str">
        <f t="shared" si="55"/>
        <v>N/A</v>
      </c>
      <c r="BH78" t="str">
        <f t="shared" si="56"/>
        <v>N/A</v>
      </c>
      <c r="BI78" t="str">
        <f t="shared" si="57"/>
        <v>N/A</v>
      </c>
      <c r="BJ78" t="str">
        <f t="shared" si="58"/>
        <v>N/A</v>
      </c>
      <c r="BK78" t="str">
        <f t="shared" si="59"/>
        <v>N/A</v>
      </c>
      <c r="BL78" t="str">
        <f t="shared" si="60"/>
        <v>N/A</v>
      </c>
      <c r="BM78" t="str">
        <f t="shared" si="61"/>
        <v>N/A</v>
      </c>
      <c r="BN78" t="str">
        <f t="shared" si="62"/>
        <v>N/A</v>
      </c>
      <c r="BO78" t="str">
        <f t="shared" si="63"/>
        <v>N/A</v>
      </c>
      <c r="BP78" t="str">
        <f t="shared" si="64"/>
        <v>N/A</v>
      </c>
      <c r="BQ78" t="str">
        <f t="shared" si="65"/>
        <v>N/A</v>
      </c>
      <c r="BR78" t="str">
        <f t="shared" si="66"/>
        <v>N/A</v>
      </c>
      <c r="BS78" t="str">
        <f t="shared" si="67"/>
        <v>N/A</v>
      </c>
      <c r="BT78" t="str">
        <f t="shared" si="68"/>
        <v>N/A</v>
      </c>
      <c r="BU78" t="str">
        <f t="shared" si="69"/>
        <v>N/A</v>
      </c>
      <c r="BV78" t="str">
        <f t="shared" si="70"/>
        <v>N/A</v>
      </c>
      <c r="BW78" t="str">
        <f t="shared" si="71"/>
        <v>N/A</v>
      </c>
      <c r="BX78" t="str">
        <f t="shared" si="72"/>
        <v>N/A</v>
      </c>
      <c r="BY78" t="str">
        <f t="shared" si="73"/>
        <v>N/A</v>
      </c>
      <c r="BZ78" t="str">
        <f t="shared" si="74"/>
        <v>N/A</v>
      </c>
      <c r="CA78" t="str">
        <f t="shared" si="75"/>
        <v>N/A</v>
      </c>
      <c r="CB78" t="str">
        <f t="shared" si="76"/>
        <v>N/A</v>
      </c>
      <c r="CC78" t="str">
        <f t="shared" si="77"/>
        <v>N/A</v>
      </c>
      <c r="CD78" t="str">
        <f t="shared" si="78"/>
        <v>N/A</v>
      </c>
      <c r="CE78" t="str">
        <f t="shared" si="79"/>
        <v>N/A</v>
      </c>
      <c r="CF78" t="str">
        <f t="shared" si="80"/>
        <v>N/A</v>
      </c>
      <c r="CG78" t="str">
        <f t="shared" si="81"/>
        <v>N/A</v>
      </c>
      <c r="CH78" t="str">
        <f t="shared" si="82"/>
        <v>N/A</v>
      </c>
      <c r="CI78" t="str">
        <f t="shared" si="83"/>
        <v>N/A</v>
      </c>
      <c r="CJ78" t="str">
        <f t="shared" si="84"/>
        <v>N/A</v>
      </c>
    </row>
    <row r="79" spans="1:88" x14ac:dyDescent="0.25">
      <c r="A79" t="s">
        <v>160</v>
      </c>
      <c r="B79">
        <v>11730</v>
      </c>
      <c r="C79" t="s">
        <v>161</v>
      </c>
      <c r="D79">
        <v>13558</v>
      </c>
      <c r="E79">
        <v>12509</v>
      </c>
      <c r="F79">
        <v>562</v>
      </c>
      <c r="G79">
        <v>19</v>
      </c>
      <c r="H79">
        <v>8</v>
      </c>
      <c r="I79">
        <v>154</v>
      </c>
      <c r="J79">
        <v>0</v>
      </c>
      <c r="K79">
        <v>41</v>
      </c>
      <c r="L79">
        <v>0</v>
      </c>
      <c r="M79">
        <v>0</v>
      </c>
      <c r="N79">
        <v>0</v>
      </c>
      <c r="O79">
        <v>41</v>
      </c>
      <c r="P79">
        <v>107</v>
      </c>
      <c r="Q79">
        <v>15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13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13</v>
      </c>
      <c r="AK79">
        <v>0</v>
      </c>
      <c r="AL79">
        <v>0</v>
      </c>
      <c r="AM79">
        <v>11</v>
      </c>
      <c r="AN79">
        <v>0</v>
      </c>
      <c r="AO79">
        <v>11</v>
      </c>
      <c r="AP79">
        <v>36</v>
      </c>
      <c r="AQ79">
        <v>0</v>
      </c>
      <c r="AR79">
        <v>18</v>
      </c>
      <c r="AT79">
        <v>11730</v>
      </c>
      <c r="AU79" t="str">
        <f t="shared" si="87"/>
        <v>Estimate; Total: - Spanish or Spanish Creole:</v>
      </c>
      <c r="AV79" t="s">
        <v>988</v>
      </c>
      <c r="AX79" t="str">
        <f t="shared" si="85"/>
        <v>Estimate; Total: - Spanish or Spanish Creole:</v>
      </c>
      <c r="AY79" t="str">
        <f t="shared" si="86"/>
        <v>N/A</v>
      </c>
      <c r="AZ79" t="str">
        <f t="shared" si="48"/>
        <v>N/A</v>
      </c>
      <c r="BA79" t="str">
        <f t="shared" si="49"/>
        <v>N/A</v>
      </c>
      <c r="BB79" t="str">
        <f t="shared" si="50"/>
        <v>N/A</v>
      </c>
      <c r="BC79" t="str">
        <f t="shared" si="51"/>
        <v>N/A</v>
      </c>
      <c r="BD79" t="str">
        <f t="shared" si="52"/>
        <v>N/A</v>
      </c>
      <c r="BE79" t="str">
        <f t="shared" si="53"/>
        <v>N/A</v>
      </c>
      <c r="BF79" t="str">
        <f t="shared" si="54"/>
        <v>N/A</v>
      </c>
      <c r="BG79" t="str">
        <f t="shared" si="55"/>
        <v>N/A</v>
      </c>
      <c r="BH79" t="str">
        <f t="shared" si="56"/>
        <v>N/A</v>
      </c>
      <c r="BI79" t="str">
        <f t="shared" si="57"/>
        <v>N/A</v>
      </c>
      <c r="BJ79" t="str">
        <f t="shared" si="58"/>
        <v>N/A</v>
      </c>
      <c r="BK79" t="str">
        <f t="shared" si="59"/>
        <v>N/A</v>
      </c>
      <c r="BL79" t="str">
        <f t="shared" si="60"/>
        <v>N/A</v>
      </c>
      <c r="BM79" t="str">
        <f t="shared" si="61"/>
        <v>N/A</v>
      </c>
      <c r="BN79" t="str">
        <f t="shared" si="62"/>
        <v>N/A</v>
      </c>
      <c r="BO79" t="str">
        <f t="shared" si="63"/>
        <v>N/A</v>
      </c>
      <c r="BP79" t="str">
        <f t="shared" si="64"/>
        <v>N/A</v>
      </c>
      <c r="BQ79" t="str">
        <f t="shared" si="65"/>
        <v>N/A</v>
      </c>
      <c r="BR79" t="str">
        <f t="shared" si="66"/>
        <v>N/A</v>
      </c>
      <c r="BS79" t="str">
        <f t="shared" si="67"/>
        <v>N/A</v>
      </c>
      <c r="BT79" t="str">
        <f t="shared" si="68"/>
        <v>N/A</v>
      </c>
      <c r="BU79" t="str">
        <f t="shared" si="69"/>
        <v>N/A</v>
      </c>
      <c r="BV79" t="str">
        <f t="shared" si="70"/>
        <v>N/A</v>
      </c>
      <c r="BW79" t="str">
        <f t="shared" si="71"/>
        <v>N/A</v>
      </c>
      <c r="BX79" t="str">
        <f t="shared" si="72"/>
        <v>N/A</v>
      </c>
      <c r="BY79" t="str">
        <f t="shared" si="73"/>
        <v>N/A</v>
      </c>
      <c r="BZ79" t="str">
        <f t="shared" si="74"/>
        <v>N/A</v>
      </c>
      <c r="CA79" t="str">
        <f t="shared" si="75"/>
        <v>N/A</v>
      </c>
      <c r="CB79" t="str">
        <f t="shared" si="76"/>
        <v>N/A</v>
      </c>
      <c r="CC79" t="str">
        <f t="shared" si="77"/>
        <v>N/A</v>
      </c>
      <c r="CD79" t="str">
        <f t="shared" si="78"/>
        <v>N/A</v>
      </c>
      <c r="CE79" t="str">
        <f t="shared" si="79"/>
        <v>N/A</v>
      </c>
      <c r="CF79" t="str">
        <f t="shared" si="80"/>
        <v>N/A</v>
      </c>
      <c r="CG79" t="str">
        <f t="shared" si="81"/>
        <v>N/A</v>
      </c>
      <c r="CH79" t="str">
        <f t="shared" si="82"/>
        <v>N/A</v>
      </c>
      <c r="CI79" t="str">
        <f t="shared" si="83"/>
        <v>N/A</v>
      </c>
      <c r="CJ79" t="str">
        <f t="shared" si="84"/>
        <v>N/A</v>
      </c>
    </row>
    <row r="80" spans="1:88" x14ac:dyDescent="0.25">
      <c r="A80" t="s">
        <v>162</v>
      </c>
      <c r="B80">
        <v>11731</v>
      </c>
      <c r="C80" t="s">
        <v>163</v>
      </c>
      <c r="D80">
        <v>27686</v>
      </c>
      <c r="E80">
        <v>24571</v>
      </c>
      <c r="F80">
        <v>1145</v>
      </c>
      <c r="G80">
        <v>85</v>
      </c>
      <c r="H80">
        <v>21</v>
      </c>
      <c r="I80">
        <v>361</v>
      </c>
      <c r="J80">
        <v>63</v>
      </c>
      <c r="K80">
        <v>227</v>
      </c>
      <c r="L80">
        <v>17</v>
      </c>
      <c r="M80">
        <v>9</v>
      </c>
      <c r="N80">
        <v>12</v>
      </c>
      <c r="O80">
        <v>148</v>
      </c>
      <c r="P80">
        <v>78</v>
      </c>
      <c r="Q80">
        <v>48</v>
      </c>
      <c r="R80">
        <v>181</v>
      </c>
      <c r="S80">
        <v>12</v>
      </c>
      <c r="T80">
        <v>0</v>
      </c>
      <c r="U80">
        <v>0</v>
      </c>
      <c r="V80">
        <v>0</v>
      </c>
      <c r="W80">
        <v>11</v>
      </c>
      <c r="X80">
        <v>90</v>
      </c>
      <c r="Y80">
        <v>0</v>
      </c>
      <c r="Z80">
        <v>17</v>
      </c>
      <c r="AA80">
        <v>120</v>
      </c>
      <c r="AB80">
        <v>0</v>
      </c>
      <c r="AC80">
        <v>286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96</v>
      </c>
      <c r="AJ80">
        <v>23</v>
      </c>
      <c r="AK80">
        <v>7</v>
      </c>
      <c r="AL80">
        <v>0</v>
      </c>
      <c r="AM80">
        <v>0</v>
      </c>
      <c r="AN80">
        <v>0</v>
      </c>
      <c r="AO80">
        <v>23</v>
      </c>
      <c r="AP80">
        <v>18</v>
      </c>
      <c r="AQ80">
        <v>0</v>
      </c>
      <c r="AR80">
        <v>17</v>
      </c>
      <c r="AT80">
        <v>11731</v>
      </c>
      <c r="AU80" t="str">
        <f t="shared" si="87"/>
        <v>Estimate; Total: - Spanish or Spanish Creole:</v>
      </c>
      <c r="AV80" t="s">
        <v>988</v>
      </c>
      <c r="AX80" t="str">
        <f t="shared" si="85"/>
        <v>Estimate; Total: - Spanish or Spanish Creole:</v>
      </c>
      <c r="AY80" t="str">
        <f t="shared" si="86"/>
        <v>N/A</v>
      </c>
      <c r="AZ80" t="str">
        <f t="shared" si="48"/>
        <v>N/A</v>
      </c>
      <c r="BA80" t="str">
        <f t="shared" si="49"/>
        <v>N/A</v>
      </c>
      <c r="BB80" t="str">
        <f t="shared" si="50"/>
        <v>N/A</v>
      </c>
      <c r="BC80" t="str">
        <f t="shared" si="51"/>
        <v>N/A</v>
      </c>
      <c r="BD80" t="str">
        <f t="shared" si="52"/>
        <v>N/A</v>
      </c>
      <c r="BE80" t="str">
        <f t="shared" si="53"/>
        <v>N/A</v>
      </c>
      <c r="BF80" t="str">
        <f t="shared" si="54"/>
        <v>N/A</v>
      </c>
      <c r="BG80" t="str">
        <f t="shared" si="55"/>
        <v>N/A</v>
      </c>
      <c r="BH80" t="str">
        <f t="shared" si="56"/>
        <v>N/A</v>
      </c>
      <c r="BI80" t="str">
        <f t="shared" si="57"/>
        <v>N/A</v>
      </c>
      <c r="BJ80" t="str">
        <f t="shared" si="58"/>
        <v>N/A</v>
      </c>
      <c r="BK80" t="str">
        <f t="shared" si="59"/>
        <v>N/A</v>
      </c>
      <c r="BL80" t="str">
        <f t="shared" si="60"/>
        <v>N/A</v>
      </c>
      <c r="BM80" t="str">
        <f t="shared" si="61"/>
        <v>N/A</v>
      </c>
      <c r="BN80" t="str">
        <f t="shared" si="62"/>
        <v>N/A</v>
      </c>
      <c r="BO80" t="str">
        <f t="shared" si="63"/>
        <v>N/A</v>
      </c>
      <c r="BP80" t="str">
        <f t="shared" si="64"/>
        <v>N/A</v>
      </c>
      <c r="BQ80" t="str">
        <f t="shared" si="65"/>
        <v>N/A</v>
      </c>
      <c r="BR80" t="str">
        <f t="shared" si="66"/>
        <v>N/A</v>
      </c>
      <c r="BS80" t="str">
        <f t="shared" si="67"/>
        <v>N/A</v>
      </c>
      <c r="BT80" t="str">
        <f t="shared" si="68"/>
        <v>N/A</v>
      </c>
      <c r="BU80" t="str">
        <f t="shared" si="69"/>
        <v>N/A</v>
      </c>
      <c r="BV80" t="str">
        <f t="shared" si="70"/>
        <v>N/A</v>
      </c>
      <c r="BW80" t="str">
        <f t="shared" si="71"/>
        <v>N/A</v>
      </c>
      <c r="BX80" t="str">
        <f t="shared" si="72"/>
        <v>N/A</v>
      </c>
      <c r="BY80" t="str">
        <f t="shared" si="73"/>
        <v>N/A</v>
      </c>
      <c r="BZ80" t="str">
        <f t="shared" si="74"/>
        <v>N/A</v>
      </c>
      <c r="CA80" t="str">
        <f t="shared" si="75"/>
        <v>N/A</v>
      </c>
      <c r="CB80" t="str">
        <f t="shared" si="76"/>
        <v>N/A</v>
      </c>
      <c r="CC80" t="str">
        <f t="shared" si="77"/>
        <v>N/A</v>
      </c>
      <c r="CD80" t="str">
        <f t="shared" si="78"/>
        <v>N/A</v>
      </c>
      <c r="CE80" t="str">
        <f t="shared" si="79"/>
        <v>N/A</v>
      </c>
      <c r="CF80" t="str">
        <f t="shared" si="80"/>
        <v>N/A</v>
      </c>
      <c r="CG80" t="str">
        <f t="shared" si="81"/>
        <v>N/A</v>
      </c>
      <c r="CH80" t="str">
        <f t="shared" si="82"/>
        <v>N/A</v>
      </c>
      <c r="CI80" t="str">
        <f t="shared" si="83"/>
        <v>N/A</v>
      </c>
      <c r="CJ80" t="str">
        <f t="shared" si="84"/>
        <v>N/A</v>
      </c>
    </row>
    <row r="81" spans="1:88" x14ac:dyDescent="0.25">
      <c r="A81" t="s">
        <v>164</v>
      </c>
      <c r="B81">
        <v>11732</v>
      </c>
      <c r="C81" t="s">
        <v>165</v>
      </c>
      <c r="D81">
        <v>3567</v>
      </c>
      <c r="E81">
        <v>2957</v>
      </c>
      <c r="F81">
        <v>256</v>
      </c>
      <c r="G81">
        <v>0</v>
      </c>
      <c r="H81">
        <v>0</v>
      </c>
      <c r="I81">
        <v>67</v>
      </c>
      <c r="J81">
        <v>14</v>
      </c>
      <c r="K81">
        <v>19</v>
      </c>
      <c r="L81">
        <v>0</v>
      </c>
      <c r="M81">
        <v>0</v>
      </c>
      <c r="N81">
        <v>5</v>
      </c>
      <c r="O81">
        <v>20</v>
      </c>
      <c r="P81">
        <v>8</v>
      </c>
      <c r="Q81">
        <v>7</v>
      </c>
      <c r="R81">
        <v>13</v>
      </c>
      <c r="S81">
        <v>0</v>
      </c>
      <c r="T81">
        <v>6</v>
      </c>
      <c r="U81">
        <v>46</v>
      </c>
      <c r="V81">
        <v>0</v>
      </c>
      <c r="W81">
        <v>26</v>
      </c>
      <c r="X81">
        <v>0</v>
      </c>
      <c r="Y81">
        <v>18</v>
      </c>
      <c r="Z81">
        <v>0</v>
      </c>
      <c r="AA81">
        <v>11</v>
      </c>
      <c r="AB81">
        <v>0</v>
      </c>
      <c r="AC81">
        <v>0</v>
      </c>
      <c r="AD81">
        <v>0</v>
      </c>
      <c r="AE81">
        <v>0</v>
      </c>
      <c r="AF81">
        <v>5</v>
      </c>
      <c r="AG81">
        <v>0</v>
      </c>
      <c r="AH81">
        <v>8</v>
      </c>
      <c r="AI81">
        <v>19</v>
      </c>
      <c r="AJ81">
        <v>27</v>
      </c>
      <c r="AK81">
        <v>0</v>
      </c>
      <c r="AL81">
        <v>0</v>
      </c>
      <c r="AM81">
        <v>0</v>
      </c>
      <c r="AN81">
        <v>7</v>
      </c>
      <c r="AO81">
        <v>0</v>
      </c>
      <c r="AP81">
        <v>28</v>
      </c>
      <c r="AQ81">
        <v>0</v>
      </c>
      <c r="AR81">
        <v>0</v>
      </c>
      <c r="AT81">
        <v>11732</v>
      </c>
      <c r="AU81" t="str">
        <f t="shared" si="87"/>
        <v>Estimate; Total: - Spanish or Spanish Creole:</v>
      </c>
      <c r="AV81" t="s">
        <v>988</v>
      </c>
      <c r="AX81" t="str">
        <f t="shared" si="85"/>
        <v>Estimate; Total: - Spanish or Spanish Creole:</v>
      </c>
      <c r="AY81" t="str">
        <f t="shared" si="86"/>
        <v>N/A</v>
      </c>
      <c r="AZ81" t="str">
        <f t="shared" si="48"/>
        <v>N/A</v>
      </c>
      <c r="BA81" t="str">
        <f t="shared" si="49"/>
        <v>N/A</v>
      </c>
      <c r="BB81" t="str">
        <f t="shared" si="50"/>
        <v>N/A</v>
      </c>
      <c r="BC81" t="str">
        <f t="shared" si="51"/>
        <v>N/A</v>
      </c>
      <c r="BD81" t="str">
        <f t="shared" si="52"/>
        <v>N/A</v>
      </c>
      <c r="BE81" t="str">
        <f t="shared" si="53"/>
        <v>N/A</v>
      </c>
      <c r="BF81" t="str">
        <f t="shared" si="54"/>
        <v>N/A</v>
      </c>
      <c r="BG81" t="str">
        <f t="shared" si="55"/>
        <v>N/A</v>
      </c>
      <c r="BH81" t="str">
        <f t="shared" si="56"/>
        <v>N/A</v>
      </c>
      <c r="BI81" t="str">
        <f t="shared" si="57"/>
        <v>N/A</v>
      </c>
      <c r="BJ81" t="str">
        <f t="shared" si="58"/>
        <v>N/A</v>
      </c>
      <c r="BK81" t="str">
        <f t="shared" si="59"/>
        <v>N/A</v>
      </c>
      <c r="BL81" t="str">
        <f t="shared" si="60"/>
        <v>N/A</v>
      </c>
      <c r="BM81" t="str">
        <f t="shared" si="61"/>
        <v>N/A</v>
      </c>
      <c r="BN81" t="str">
        <f t="shared" si="62"/>
        <v>N/A</v>
      </c>
      <c r="BO81" t="str">
        <f t="shared" si="63"/>
        <v>N/A</v>
      </c>
      <c r="BP81" t="str">
        <f t="shared" si="64"/>
        <v>N/A</v>
      </c>
      <c r="BQ81" t="str">
        <f t="shared" si="65"/>
        <v>N/A</v>
      </c>
      <c r="BR81" t="str">
        <f t="shared" si="66"/>
        <v>N/A</v>
      </c>
      <c r="BS81" t="str">
        <f t="shared" si="67"/>
        <v>N/A</v>
      </c>
      <c r="BT81" t="str">
        <f t="shared" si="68"/>
        <v>N/A</v>
      </c>
      <c r="BU81" t="str">
        <f t="shared" si="69"/>
        <v>N/A</v>
      </c>
      <c r="BV81" t="str">
        <f t="shared" si="70"/>
        <v>N/A</v>
      </c>
      <c r="BW81" t="str">
        <f t="shared" si="71"/>
        <v>N/A</v>
      </c>
      <c r="BX81" t="str">
        <f t="shared" si="72"/>
        <v>N/A</v>
      </c>
      <c r="BY81" t="str">
        <f t="shared" si="73"/>
        <v>N/A</v>
      </c>
      <c r="BZ81" t="str">
        <f t="shared" si="74"/>
        <v>N/A</v>
      </c>
      <c r="CA81" t="str">
        <f t="shared" si="75"/>
        <v>N/A</v>
      </c>
      <c r="CB81" t="str">
        <f t="shared" si="76"/>
        <v>N/A</v>
      </c>
      <c r="CC81" t="str">
        <f t="shared" si="77"/>
        <v>N/A</v>
      </c>
      <c r="CD81" t="str">
        <f t="shared" si="78"/>
        <v>N/A</v>
      </c>
      <c r="CE81" t="str">
        <f t="shared" si="79"/>
        <v>N/A</v>
      </c>
      <c r="CF81" t="str">
        <f t="shared" si="80"/>
        <v>N/A</v>
      </c>
      <c r="CG81" t="str">
        <f t="shared" si="81"/>
        <v>N/A</v>
      </c>
      <c r="CH81" t="str">
        <f t="shared" si="82"/>
        <v>N/A</v>
      </c>
      <c r="CI81" t="str">
        <f t="shared" si="83"/>
        <v>N/A</v>
      </c>
      <c r="CJ81" t="str">
        <f t="shared" si="84"/>
        <v>N/A</v>
      </c>
    </row>
    <row r="82" spans="1:88" x14ac:dyDescent="0.25">
      <c r="A82" t="s">
        <v>166</v>
      </c>
      <c r="B82">
        <v>11733</v>
      </c>
      <c r="C82" t="s">
        <v>167</v>
      </c>
      <c r="D82">
        <v>16393</v>
      </c>
      <c r="E82">
        <v>13527</v>
      </c>
      <c r="F82">
        <v>388</v>
      </c>
      <c r="G82">
        <v>43</v>
      </c>
      <c r="H82">
        <v>57</v>
      </c>
      <c r="I82">
        <v>199</v>
      </c>
      <c r="J82">
        <v>32</v>
      </c>
      <c r="K82">
        <v>74</v>
      </c>
      <c r="L82">
        <v>10</v>
      </c>
      <c r="M82">
        <v>2</v>
      </c>
      <c r="N82">
        <v>29</v>
      </c>
      <c r="O82">
        <v>88</v>
      </c>
      <c r="P82">
        <v>120</v>
      </c>
      <c r="Q82">
        <v>35</v>
      </c>
      <c r="R82">
        <v>13</v>
      </c>
      <c r="S82">
        <v>63</v>
      </c>
      <c r="T82">
        <v>19</v>
      </c>
      <c r="U82">
        <v>283</v>
      </c>
      <c r="V82">
        <v>15</v>
      </c>
      <c r="W82">
        <v>70</v>
      </c>
      <c r="X82">
        <v>16</v>
      </c>
      <c r="Y82">
        <v>155</v>
      </c>
      <c r="Z82">
        <v>31</v>
      </c>
      <c r="AA82">
        <v>744</v>
      </c>
      <c r="AB82">
        <v>46</v>
      </c>
      <c r="AC82">
        <v>151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100</v>
      </c>
      <c r="AJ82">
        <v>37</v>
      </c>
      <c r="AK82">
        <v>5</v>
      </c>
      <c r="AL82">
        <v>0</v>
      </c>
      <c r="AM82">
        <v>0</v>
      </c>
      <c r="AN82">
        <v>0</v>
      </c>
      <c r="AO82">
        <v>3</v>
      </c>
      <c r="AP82">
        <v>38</v>
      </c>
      <c r="AQ82">
        <v>0</v>
      </c>
      <c r="AR82">
        <v>0</v>
      </c>
      <c r="AT82">
        <v>11733</v>
      </c>
      <c r="AU82" t="str">
        <f>BS82</f>
        <v>Estimate; Total: - Chinese:</v>
      </c>
      <c r="AV82" t="s">
        <v>989</v>
      </c>
      <c r="AX82" t="str">
        <f t="shared" si="85"/>
        <v>FALSE</v>
      </c>
      <c r="AY82" t="str">
        <f t="shared" si="86"/>
        <v>FALSE</v>
      </c>
      <c r="AZ82" t="str">
        <f t="shared" si="48"/>
        <v>FALSE</v>
      </c>
      <c r="BA82" t="str">
        <f t="shared" si="49"/>
        <v>FALSE</v>
      </c>
      <c r="BB82" t="str">
        <f t="shared" si="50"/>
        <v>FALSE</v>
      </c>
      <c r="BC82" t="str">
        <f t="shared" si="51"/>
        <v>FALSE</v>
      </c>
      <c r="BD82" t="str">
        <f t="shared" si="52"/>
        <v>FALSE</v>
      </c>
      <c r="BE82" t="str">
        <f t="shared" si="53"/>
        <v>FALSE</v>
      </c>
      <c r="BF82" t="str">
        <f t="shared" si="54"/>
        <v>FALSE</v>
      </c>
      <c r="BG82" t="str">
        <f t="shared" si="55"/>
        <v>FALSE</v>
      </c>
      <c r="BH82" t="str">
        <f t="shared" si="56"/>
        <v>FALSE</v>
      </c>
      <c r="BI82" t="str">
        <f t="shared" si="57"/>
        <v>FALSE</v>
      </c>
      <c r="BJ82" t="str">
        <f t="shared" si="58"/>
        <v>FALSE</v>
      </c>
      <c r="BK82" t="str">
        <f t="shared" si="59"/>
        <v>FALSE</v>
      </c>
      <c r="BL82" t="str">
        <f t="shared" si="60"/>
        <v>FALSE</v>
      </c>
      <c r="BM82" t="str">
        <f t="shared" si="61"/>
        <v>FALSE</v>
      </c>
      <c r="BN82" t="str">
        <f t="shared" si="62"/>
        <v>FALSE</v>
      </c>
      <c r="BO82" t="str">
        <f t="shared" si="63"/>
        <v>FALSE</v>
      </c>
      <c r="BP82" t="str">
        <f t="shared" si="64"/>
        <v>FALSE</v>
      </c>
      <c r="BQ82" t="str">
        <f t="shared" si="65"/>
        <v>FALSE</v>
      </c>
      <c r="BR82" t="str">
        <f t="shared" si="66"/>
        <v>FALSE</v>
      </c>
      <c r="BS82" t="str">
        <f t="shared" si="67"/>
        <v>Estimate; Total: - Chinese:</v>
      </c>
      <c r="BT82" t="str">
        <f t="shared" si="68"/>
        <v>N/A</v>
      </c>
      <c r="BU82" t="str">
        <f t="shared" si="69"/>
        <v>N/A</v>
      </c>
      <c r="BV82" t="str">
        <f t="shared" si="70"/>
        <v>N/A</v>
      </c>
      <c r="BW82" t="str">
        <f t="shared" si="71"/>
        <v>N/A</v>
      </c>
      <c r="BX82" t="str">
        <f t="shared" si="72"/>
        <v>N/A</v>
      </c>
      <c r="BY82" t="str">
        <f t="shared" si="73"/>
        <v>N/A</v>
      </c>
      <c r="BZ82" t="str">
        <f t="shared" si="74"/>
        <v>N/A</v>
      </c>
      <c r="CA82" t="str">
        <f t="shared" si="75"/>
        <v>N/A</v>
      </c>
      <c r="CB82" t="str">
        <f t="shared" si="76"/>
        <v>N/A</v>
      </c>
      <c r="CC82" t="str">
        <f t="shared" si="77"/>
        <v>N/A</v>
      </c>
      <c r="CD82" t="str">
        <f t="shared" si="78"/>
        <v>N/A</v>
      </c>
      <c r="CE82" t="str">
        <f t="shared" si="79"/>
        <v>N/A</v>
      </c>
      <c r="CF82" t="str">
        <f t="shared" si="80"/>
        <v>N/A</v>
      </c>
      <c r="CG82" t="str">
        <f t="shared" si="81"/>
        <v>N/A</v>
      </c>
      <c r="CH82" t="str">
        <f t="shared" si="82"/>
        <v>N/A</v>
      </c>
      <c r="CI82" t="str">
        <f t="shared" si="83"/>
        <v>N/A</v>
      </c>
      <c r="CJ82" t="str">
        <f t="shared" si="84"/>
        <v>N/A</v>
      </c>
    </row>
    <row r="83" spans="1:88" x14ac:dyDescent="0.25">
      <c r="A83" t="s">
        <v>168</v>
      </c>
      <c r="B83">
        <v>11735</v>
      </c>
      <c r="C83" t="s">
        <v>169</v>
      </c>
      <c r="D83">
        <v>31270</v>
      </c>
      <c r="E83">
        <v>24716</v>
      </c>
      <c r="F83">
        <v>3451</v>
      </c>
      <c r="G83">
        <v>41</v>
      </c>
      <c r="H83">
        <v>153</v>
      </c>
      <c r="I83">
        <v>585</v>
      </c>
      <c r="J83">
        <v>27</v>
      </c>
      <c r="K83">
        <v>162</v>
      </c>
      <c r="L83">
        <v>0</v>
      </c>
      <c r="M83">
        <v>10</v>
      </c>
      <c r="N83">
        <v>33</v>
      </c>
      <c r="O83">
        <v>185</v>
      </c>
      <c r="P83">
        <v>47</v>
      </c>
      <c r="Q83">
        <v>133</v>
      </c>
      <c r="R83">
        <v>39</v>
      </c>
      <c r="S83">
        <v>52</v>
      </c>
      <c r="T83">
        <v>17</v>
      </c>
      <c r="U83">
        <v>14</v>
      </c>
      <c r="V83">
        <v>50</v>
      </c>
      <c r="W83">
        <v>148</v>
      </c>
      <c r="X83">
        <v>101</v>
      </c>
      <c r="Y83">
        <v>138</v>
      </c>
      <c r="Z83">
        <v>108</v>
      </c>
      <c r="AA83">
        <v>364</v>
      </c>
      <c r="AB83">
        <v>61</v>
      </c>
      <c r="AC83">
        <v>36</v>
      </c>
      <c r="AD83">
        <v>0</v>
      </c>
      <c r="AE83">
        <v>0</v>
      </c>
      <c r="AF83">
        <v>29</v>
      </c>
      <c r="AG83">
        <v>0</v>
      </c>
      <c r="AH83">
        <v>0</v>
      </c>
      <c r="AI83">
        <v>51</v>
      </c>
      <c r="AJ83">
        <v>215</v>
      </c>
      <c r="AK83">
        <v>157</v>
      </c>
      <c r="AL83">
        <v>0</v>
      </c>
      <c r="AM83">
        <v>0</v>
      </c>
      <c r="AN83">
        <v>0</v>
      </c>
      <c r="AO83">
        <v>118</v>
      </c>
      <c r="AP83">
        <v>18</v>
      </c>
      <c r="AQ83">
        <v>11</v>
      </c>
      <c r="AR83">
        <v>0</v>
      </c>
      <c r="AT83">
        <v>11735</v>
      </c>
      <c r="AU83" t="str">
        <f>AX83</f>
        <v>Estimate; Total: - Spanish or Spanish Creole:</v>
      </c>
      <c r="AV83" t="s">
        <v>988</v>
      </c>
      <c r="AX83" t="str">
        <f t="shared" si="85"/>
        <v>Estimate; Total: - Spanish or Spanish Creole:</v>
      </c>
      <c r="AY83" t="str">
        <f t="shared" si="86"/>
        <v>N/A</v>
      </c>
      <c r="AZ83" t="str">
        <f t="shared" si="48"/>
        <v>N/A</v>
      </c>
      <c r="BA83" t="str">
        <f t="shared" si="49"/>
        <v>N/A</v>
      </c>
      <c r="BB83" t="str">
        <f t="shared" si="50"/>
        <v>N/A</v>
      </c>
      <c r="BC83" t="str">
        <f t="shared" si="51"/>
        <v>N/A</v>
      </c>
      <c r="BD83" t="str">
        <f t="shared" si="52"/>
        <v>N/A</v>
      </c>
      <c r="BE83" t="str">
        <f t="shared" si="53"/>
        <v>N/A</v>
      </c>
      <c r="BF83" t="str">
        <f t="shared" si="54"/>
        <v>N/A</v>
      </c>
      <c r="BG83" t="str">
        <f t="shared" si="55"/>
        <v>N/A</v>
      </c>
      <c r="BH83" t="str">
        <f t="shared" si="56"/>
        <v>N/A</v>
      </c>
      <c r="BI83" t="str">
        <f t="shared" si="57"/>
        <v>N/A</v>
      </c>
      <c r="BJ83" t="str">
        <f t="shared" si="58"/>
        <v>N/A</v>
      </c>
      <c r="BK83" t="str">
        <f t="shared" si="59"/>
        <v>N/A</v>
      </c>
      <c r="BL83" t="str">
        <f t="shared" si="60"/>
        <v>N/A</v>
      </c>
      <c r="BM83" t="str">
        <f t="shared" si="61"/>
        <v>N/A</v>
      </c>
      <c r="BN83" t="str">
        <f t="shared" si="62"/>
        <v>N/A</v>
      </c>
      <c r="BO83" t="str">
        <f t="shared" si="63"/>
        <v>N/A</v>
      </c>
      <c r="BP83" t="str">
        <f t="shared" si="64"/>
        <v>N/A</v>
      </c>
      <c r="BQ83" t="str">
        <f t="shared" si="65"/>
        <v>N/A</v>
      </c>
      <c r="BR83" t="str">
        <f t="shared" si="66"/>
        <v>N/A</v>
      </c>
      <c r="BS83" t="str">
        <f t="shared" si="67"/>
        <v>N/A</v>
      </c>
      <c r="BT83" t="str">
        <f t="shared" si="68"/>
        <v>N/A</v>
      </c>
      <c r="BU83" t="str">
        <f t="shared" si="69"/>
        <v>N/A</v>
      </c>
      <c r="BV83" t="str">
        <f t="shared" si="70"/>
        <v>N/A</v>
      </c>
      <c r="BW83" t="str">
        <f t="shared" si="71"/>
        <v>N/A</v>
      </c>
      <c r="BX83" t="str">
        <f t="shared" si="72"/>
        <v>N/A</v>
      </c>
      <c r="BY83" t="str">
        <f t="shared" si="73"/>
        <v>N/A</v>
      </c>
      <c r="BZ83" t="str">
        <f t="shared" si="74"/>
        <v>N/A</v>
      </c>
      <c r="CA83" t="str">
        <f t="shared" si="75"/>
        <v>N/A</v>
      </c>
      <c r="CB83" t="str">
        <f t="shared" si="76"/>
        <v>N/A</v>
      </c>
      <c r="CC83" t="str">
        <f t="shared" si="77"/>
        <v>N/A</v>
      </c>
      <c r="CD83" t="str">
        <f t="shared" si="78"/>
        <v>N/A</v>
      </c>
      <c r="CE83" t="str">
        <f t="shared" si="79"/>
        <v>N/A</v>
      </c>
      <c r="CF83" t="str">
        <f t="shared" si="80"/>
        <v>N/A</v>
      </c>
      <c r="CG83" t="str">
        <f t="shared" si="81"/>
        <v>N/A</v>
      </c>
      <c r="CH83" t="str">
        <f t="shared" si="82"/>
        <v>N/A</v>
      </c>
      <c r="CI83" t="str">
        <f t="shared" si="83"/>
        <v>N/A</v>
      </c>
      <c r="CJ83" t="str">
        <f t="shared" si="84"/>
        <v>N/A</v>
      </c>
    </row>
    <row r="84" spans="1:88" x14ac:dyDescent="0.25">
      <c r="A84" t="s">
        <v>170</v>
      </c>
      <c r="B84">
        <v>11738</v>
      </c>
      <c r="C84" t="s">
        <v>171</v>
      </c>
      <c r="D84">
        <v>16908</v>
      </c>
      <c r="E84">
        <v>13289</v>
      </c>
      <c r="F84">
        <v>1988</v>
      </c>
      <c r="G84">
        <v>35</v>
      </c>
      <c r="H84">
        <v>17</v>
      </c>
      <c r="I84">
        <v>300</v>
      </c>
      <c r="J84">
        <v>371</v>
      </c>
      <c r="K84">
        <v>53</v>
      </c>
      <c r="L84">
        <v>5</v>
      </c>
      <c r="M84">
        <v>0</v>
      </c>
      <c r="N84">
        <v>0</v>
      </c>
      <c r="O84">
        <v>50</v>
      </c>
      <c r="P84">
        <v>22</v>
      </c>
      <c r="Q84">
        <v>2</v>
      </c>
      <c r="R84">
        <v>0</v>
      </c>
      <c r="S84">
        <v>241</v>
      </c>
      <c r="T84">
        <v>30</v>
      </c>
      <c r="U84">
        <v>0</v>
      </c>
      <c r="V84">
        <v>0</v>
      </c>
      <c r="W84">
        <v>0</v>
      </c>
      <c r="X84">
        <v>218</v>
      </c>
      <c r="Y84">
        <v>187</v>
      </c>
      <c r="Z84">
        <v>0</v>
      </c>
      <c r="AA84">
        <v>67</v>
      </c>
      <c r="AB84">
        <v>9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18</v>
      </c>
      <c r="AL84">
        <v>0</v>
      </c>
      <c r="AM84">
        <v>0</v>
      </c>
      <c r="AN84">
        <v>6</v>
      </c>
      <c r="AO84">
        <v>0</v>
      </c>
      <c r="AP84">
        <v>0</v>
      </c>
      <c r="AQ84">
        <v>0</v>
      </c>
      <c r="AR84">
        <v>0</v>
      </c>
      <c r="AT84">
        <v>11738</v>
      </c>
      <c r="AU84" t="str">
        <f>AX84</f>
        <v>Estimate; Total: - Spanish or Spanish Creole:</v>
      </c>
      <c r="AV84" t="s">
        <v>988</v>
      </c>
      <c r="AX84" t="str">
        <f t="shared" si="85"/>
        <v>Estimate; Total: - Spanish or Spanish Creole:</v>
      </c>
      <c r="AY84" t="str">
        <f t="shared" si="86"/>
        <v>N/A</v>
      </c>
      <c r="AZ84" t="str">
        <f t="shared" si="48"/>
        <v>N/A</v>
      </c>
      <c r="BA84" t="str">
        <f t="shared" si="49"/>
        <v>N/A</v>
      </c>
      <c r="BB84" t="str">
        <f t="shared" si="50"/>
        <v>N/A</v>
      </c>
      <c r="BC84" t="str">
        <f t="shared" si="51"/>
        <v>N/A</v>
      </c>
      <c r="BD84" t="str">
        <f t="shared" si="52"/>
        <v>N/A</v>
      </c>
      <c r="BE84" t="str">
        <f t="shared" si="53"/>
        <v>N/A</v>
      </c>
      <c r="BF84" t="str">
        <f t="shared" si="54"/>
        <v>N/A</v>
      </c>
      <c r="BG84" t="str">
        <f t="shared" si="55"/>
        <v>N/A</v>
      </c>
      <c r="BH84" t="str">
        <f t="shared" si="56"/>
        <v>N/A</v>
      </c>
      <c r="BI84" t="str">
        <f t="shared" si="57"/>
        <v>N/A</v>
      </c>
      <c r="BJ84" t="str">
        <f t="shared" si="58"/>
        <v>N/A</v>
      </c>
      <c r="BK84" t="str">
        <f t="shared" si="59"/>
        <v>N/A</v>
      </c>
      <c r="BL84" t="str">
        <f t="shared" si="60"/>
        <v>N/A</v>
      </c>
      <c r="BM84" t="str">
        <f t="shared" si="61"/>
        <v>N/A</v>
      </c>
      <c r="BN84" t="str">
        <f t="shared" si="62"/>
        <v>N/A</v>
      </c>
      <c r="BO84" t="str">
        <f t="shared" si="63"/>
        <v>N/A</v>
      </c>
      <c r="BP84" t="str">
        <f t="shared" si="64"/>
        <v>N/A</v>
      </c>
      <c r="BQ84" t="str">
        <f t="shared" si="65"/>
        <v>N/A</v>
      </c>
      <c r="BR84" t="str">
        <f t="shared" si="66"/>
        <v>N/A</v>
      </c>
      <c r="BS84" t="str">
        <f t="shared" si="67"/>
        <v>N/A</v>
      </c>
      <c r="BT84" t="str">
        <f t="shared" si="68"/>
        <v>N/A</v>
      </c>
      <c r="BU84" t="str">
        <f t="shared" si="69"/>
        <v>N/A</v>
      </c>
      <c r="BV84" t="str">
        <f t="shared" si="70"/>
        <v>N/A</v>
      </c>
      <c r="BW84" t="str">
        <f t="shared" si="71"/>
        <v>N/A</v>
      </c>
      <c r="BX84" t="str">
        <f t="shared" si="72"/>
        <v>N/A</v>
      </c>
      <c r="BY84" t="str">
        <f t="shared" si="73"/>
        <v>N/A</v>
      </c>
      <c r="BZ84" t="str">
        <f t="shared" si="74"/>
        <v>N/A</v>
      </c>
      <c r="CA84" t="str">
        <f t="shared" si="75"/>
        <v>N/A</v>
      </c>
      <c r="CB84" t="str">
        <f t="shared" si="76"/>
        <v>N/A</v>
      </c>
      <c r="CC84" t="str">
        <f t="shared" si="77"/>
        <v>N/A</v>
      </c>
      <c r="CD84" t="str">
        <f t="shared" si="78"/>
        <v>N/A</v>
      </c>
      <c r="CE84" t="str">
        <f t="shared" si="79"/>
        <v>N/A</v>
      </c>
      <c r="CF84" t="str">
        <f t="shared" si="80"/>
        <v>N/A</v>
      </c>
      <c r="CG84" t="str">
        <f t="shared" si="81"/>
        <v>N/A</v>
      </c>
      <c r="CH84" t="str">
        <f t="shared" si="82"/>
        <v>N/A</v>
      </c>
      <c r="CI84" t="str">
        <f t="shared" si="83"/>
        <v>N/A</v>
      </c>
      <c r="CJ84" t="str">
        <f t="shared" si="84"/>
        <v>N/A</v>
      </c>
    </row>
    <row r="85" spans="1:88" x14ac:dyDescent="0.25">
      <c r="A85" t="s">
        <v>172</v>
      </c>
      <c r="B85">
        <v>11739</v>
      </c>
      <c r="C85" t="s">
        <v>173</v>
      </c>
      <c r="D85">
        <v>1360</v>
      </c>
      <c r="E85">
        <v>1282</v>
      </c>
      <c r="F85">
        <v>20</v>
      </c>
      <c r="G85">
        <v>10</v>
      </c>
      <c r="H85">
        <v>0</v>
      </c>
      <c r="I85">
        <v>0</v>
      </c>
      <c r="J85">
        <v>0</v>
      </c>
      <c r="K85">
        <v>31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10</v>
      </c>
      <c r="AJ85">
        <v>7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T85">
        <v>11739</v>
      </c>
      <c r="AU85" t="str">
        <f>BC85</f>
        <v>Estimate; Total: - German:</v>
      </c>
      <c r="AV85" t="s">
        <v>996</v>
      </c>
      <c r="AX85" t="str">
        <f t="shared" si="85"/>
        <v>FALSE</v>
      </c>
      <c r="AY85" t="str">
        <f t="shared" si="86"/>
        <v>FALSE</v>
      </c>
      <c r="AZ85" t="str">
        <f t="shared" si="48"/>
        <v>FALSE</v>
      </c>
      <c r="BA85" t="str">
        <f t="shared" si="49"/>
        <v>FALSE</v>
      </c>
      <c r="BB85" t="str">
        <f t="shared" si="50"/>
        <v>FALSE</v>
      </c>
      <c r="BC85" t="str">
        <f t="shared" si="51"/>
        <v>Estimate; Total: - German:</v>
      </c>
      <c r="BD85" t="str">
        <f t="shared" si="52"/>
        <v>N/A</v>
      </c>
      <c r="BE85" t="str">
        <f t="shared" si="53"/>
        <v>N/A</v>
      </c>
      <c r="BF85" t="str">
        <f t="shared" si="54"/>
        <v>N/A</v>
      </c>
      <c r="BG85" t="str">
        <f t="shared" si="55"/>
        <v>N/A</v>
      </c>
      <c r="BH85" t="str">
        <f t="shared" si="56"/>
        <v>N/A</v>
      </c>
      <c r="BI85" t="str">
        <f t="shared" si="57"/>
        <v>N/A</v>
      </c>
      <c r="BJ85" t="str">
        <f t="shared" si="58"/>
        <v>N/A</v>
      </c>
      <c r="BK85" t="str">
        <f t="shared" si="59"/>
        <v>N/A</v>
      </c>
      <c r="BL85" t="str">
        <f t="shared" si="60"/>
        <v>N/A</v>
      </c>
      <c r="BM85" t="str">
        <f t="shared" si="61"/>
        <v>N/A</v>
      </c>
      <c r="BN85" t="str">
        <f t="shared" si="62"/>
        <v>N/A</v>
      </c>
      <c r="BO85" t="str">
        <f t="shared" si="63"/>
        <v>N/A</v>
      </c>
      <c r="BP85" t="str">
        <f t="shared" si="64"/>
        <v>N/A</v>
      </c>
      <c r="BQ85" t="str">
        <f t="shared" si="65"/>
        <v>N/A</v>
      </c>
      <c r="BR85" t="str">
        <f t="shared" si="66"/>
        <v>N/A</v>
      </c>
      <c r="BS85" t="str">
        <f t="shared" si="67"/>
        <v>N/A</v>
      </c>
      <c r="BT85" t="str">
        <f t="shared" si="68"/>
        <v>N/A</v>
      </c>
      <c r="BU85" t="str">
        <f t="shared" si="69"/>
        <v>N/A</v>
      </c>
      <c r="BV85" t="str">
        <f t="shared" si="70"/>
        <v>N/A</v>
      </c>
      <c r="BW85" t="str">
        <f t="shared" si="71"/>
        <v>N/A</v>
      </c>
      <c r="BX85" t="str">
        <f t="shared" si="72"/>
        <v>N/A</v>
      </c>
      <c r="BY85" t="str">
        <f t="shared" si="73"/>
        <v>N/A</v>
      </c>
      <c r="BZ85" t="str">
        <f t="shared" si="74"/>
        <v>N/A</v>
      </c>
      <c r="CA85" t="str">
        <f t="shared" si="75"/>
        <v>N/A</v>
      </c>
      <c r="CB85" t="str">
        <f t="shared" si="76"/>
        <v>N/A</v>
      </c>
      <c r="CC85" t="str">
        <f t="shared" si="77"/>
        <v>N/A</v>
      </c>
      <c r="CD85" t="str">
        <f t="shared" si="78"/>
        <v>N/A</v>
      </c>
      <c r="CE85" t="str">
        <f t="shared" si="79"/>
        <v>N/A</v>
      </c>
      <c r="CF85" t="str">
        <f t="shared" si="80"/>
        <v>N/A</v>
      </c>
      <c r="CG85" t="str">
        <f t="shared" si="81"/>
        <v>N/A</v>
      </c>
      <c r="CH85" t="str">
        <f t="shared" si="82"/>
        <v>N/A</v>
      </c>
      <c r="CI85" t="str">
        <f t="shared" si="83"/>
        <v>N/A</v>
      </c>
      <c r="CJ85" t="str">
        <f t="shared" si="84"/>
        <v>N/A</v>
      </c>
    </row>
    <row r="86" spans="1:88" x14ac:dyDescent="0.25">
      <c r="A86" t="s">
        <v>174</v>
      </c>
      <c r="B86">
        <v>11740</v>
      </c>
      <c r="C86" t="s">
        <v>175</v>
      </c>
      <c r="D86">
        <v>9096</v>
      </c>
      <c r="E86">
        <v>7962</v>
      </c>
      <c r="F86">
        <v>306</v>
      </c>
      <c r="G86">
        <v>97</v>
      </c>
      <c r="H86">
        <v>65</v>
      </c>
      <c r="I86">
        <v>116</v>
      </c>
      <c r="J86">
        <v>0</v>
      </c>
      <c r="K86">
        <v>83</v>
      </c>
      <c r="L86">
        <v>0</v>
      </c>
      <c r="M86">
        <v>14</v>
      </c>
      <c r="N86">
        <v>0</v>
      </c>
      <c r="O86">
        <v>8</v>
      </c>
      <c r="P86">
        <v>0</v>
      </c>
      <c r="Q86">
        <v>23</v>
      </c>
      <c r="R86">
        <v>30</v>
      </c>
      <c r="S86">
        <v>0</v>
      </c>
      <c r="T86">
        <v>0</v>
      </c>
      <c r="U86">
        <v>0</v>
      </c>
      <c r="V86">
        <v>15</v>
      </c>
      <c r="W86">
        <v>169</v>
      </c>
      <c r="X86">
        <v>0</v>
      </c>
      <c r="Y86">
        <v>0</v>
      </c>
      <c r="Z86">
        <v>24</v>
      </c>
      <c r="AA86">
        <v>62</v>
      </c>
      <c r="AB86">
        <v>58</v>
      </c>
      <c r="AC86">
        <v>10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21</v>
      </c>
      <c r="AJ86">
        <v>12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21</v>
      </c>
      <c r="AR86">
        <v>0</v>
      </c>
      <c r="AT86">
        <v>11740</v>
      </c>
      <c r="AU86" t="str">
        <f>AX86</f>
        <v>Estimate; Total: - Spanish or Spanish Creole:</v>
      </c>
      <c r="AV86" t="s">
        <v>988</v>
      </c>
      <c r="AX86" t="str">
        <f t="shared" si="85"/>
        <v>Estimate; Total: - Spanish or Spanish Creole:</v>
      </c>
      <c r="AY86" t="str">
        <f t="shared" si="86"/>
        <v>N/A</v>
      </c>
      <c r="AZ86" t="str">
        <f t="shared" si="48"/>
        <v>N/A</v>
      </c>
      <c r="BA86" t="str">
        <f t="shared" si="49"/>
        <v>N/A</v>
      </c>
      <c r="BB86" t="str">
        <f t="shared" si="50"/>
        <v>N/A</v>
      </c>
      <c r="BC86" t="str">
        <f t="shared" si="51"/>
        <v>N/A</v>
      </c>
      <c r="BD86" t="str">
        <f t="shared" si="52"/>
        <v>N/A</v>
      </c>
      <c r="BE86" t="str">
        <f t="shared" si="53"/>
        <v>N/A</v>
      </c>
      <c r="BF86" t="str">
        <f t="shared" si="54"/>
        <v>N/A</v>
      </c>
      <c r="BG86" t="str">
        <f t="shared" si="55"/>
        <v>N/A</v>
      </c>
      <c r="BH86" t="str">
        <f t="shared" si="56"/>
        <v>N/A</v>
      </c>
      <c r="BI86" t="str">
        <f t="shared" si="57"/>
        <v>N/A</v>
      </c>
      <c r="BJ86" t="str">
        <f t="shared" si="58"/>
        <v>N/A</v>
      </c>
      <c r="BK86" t="str">
        <f t="shared" si="59"/>
        <v>N/A</v>
      </c>
      <c r="BL86" t="str">
        <f t="shared" si="60"/>
        <v>N/A</v>
      </c>
      <c r="BM86" t="str">
        <f t="shared" si="61"/>
        <v>N/A</v>
      </c>
      <c r="BN86" t="str">
        <f t="shared" si="62"/>
        <v>N/A</v>
      </c>
      <c r="BO86" t="str">
        <f t="shared" si="63"/>
        <v>N/A</v>
      </c>
      <c r="BP86" t="str">
        <f t="shared" si="64"/>
        <v>N/A</v>
      </c>
      <c r="BQ86" t="str">
        <f t="shared" si="65"/>
        <v>N/A</v>
      </c>
      <c r="BR86" t="str">
        <f t="shared" si="66"/>
        <v>N/A</v>
      </c>
      <c r="BS86" t="str">
        <f t="shared" si="67"/>
        <v>N/A</v>
      </c>
      <c r="BT86" t="str">
        <f t="shared" si="68"/>
        <v>N/A</v>
      </c>
      <c r="BU86" t="str">
        <f t="shared" si="69"/>
        <v>N/A</v>
      </c>
      <c r="BV86" t="str">
        <f t="shared" si="70"/>
        <v>N/A</v>
      </c>
      <c r="BW86" t="str">
        <f t="shared" si="71"/>
        <v>N/A</v>
      </c>
      <c r="BX86" t="str">
        <f t="shared" si="72"/>
        <v>N/A</v>
      </c>
      <c r="BY86" t="str">
        <f t="shared" si="73"/>
        <v>N/A</v>
      </c>
      <c r="BZ86" t="str">
        <f t="shared" si="74"/>
        <v>N/A</v>
      </c>
      <c r="CA86" t="str">
        <f t="shared" si="75"/>
        <v>N/A</v>
      </c>
      <c r="CB86" t="str">
        <f t="shared" si="76"/>
        <v>N/A</v>
      </c>
      <c r="CC86" t="str">
        <f t="shared" si="77"/>
        <v>N/A</v>
      </c>
      <c r="CD86" t="str">
        <f t="shared" si="78"/>
        <v>N/A</v>
      </c>
      <c r="CE86" t="str">
        <f t="shared" si="79"/>
        <v>N/A</v>
      </c>
      <c r="CF86" t="str">
        <f t="shared" si="80"/>
        <v>N/A</v>
      </c>
      <c r="CG86" t="str">
        <f t="shared" si="81"/>
        <v>N/A</v>
      </c>
      <c r="CH86" t="str">
        <f t="shared" si="82"/>
        <v>N/A</v>
      </c>
      <c r="CI86" t="str">
        <f t="shared" si="83"/>
        <v>N/A</v>
      </c>
      <c r="CJ86" t="str">
        <f t="shared" si="84"/>
        <v>N/A</v>
      </c>
    </row>
    <row r="87" spans="1:88" x14ac:dyDescent="0.25">
      <c r="A87" t="s">
        <v>176</v>
      </c>
      <c r="B87">
        <v>11741</v>
      </c>
      <c r="C87" t="s">
        <v>177</v>
      </c>
      <c r="D87">
        <v>27398</v>
      </c>
      <c r="E87">
        <v>24387</v>
      </c>
      <c r="F87">
        <v>1076</v>
      </c>
      <c r="G87">
        <v>79</v>
      </c>
      <c r="H87">
        <v>40</v>
      </c>
      <c r="I87">
        <v>347</v>
      </c>
      <c r="J87">
        <v>23</v>
      </c>
      <c r="K87">
        <v>132</v>
      </c>
      <c r="L87">
        <v>20</v>
      </c>
      <c r="M87">
        <v>0</v>
      </c>
      <c r="N87">
        <v>17</v>
      </c>
      <c r="O87">
        <v>31</v>
      </c>
      <c r="P87">
        <v>43</v>
      </c>
      <c r="Q87">
        <v>189</v>
      </c>
      <c r="R87">
        <v>0</v>
      </c>
      <c r="S87">
        <v>8</v>
      </c>
      <c r="T87">
        <v>0</v>
      </c>
      <c r="U87">
        <v>0</v>
      </c>
      <c r="V87">
        <v>79</v>
      </c>
      <c r="W87">
        <v>31</v>
      </c>
      <c r="X87">
        <v>48</v>
      </c>
      <c r="Y87">
        <v>25</v>
      </c>
      <c r="Z87">
        <v>24</v>
      </c>
      <c r="AA87">
        <v>166</v>
      </c>
      <c r="AB87">
        <v>36</v>
      </c>
      <c r="AC87">
        <v>36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322</v>
      </c>
      <c r="AJ87">
        <v>135</v>
      </c>
      <c r="AK87">
        <v>5</v>
      </c>
      <c r="AL87">
        <v>0</v>
      </c>
      <c r="AM87">
        <v>0</v>
      </c>
      <c r="AN87">
        <v>18</v>
      </c>
      <c r="AO87">
        <v>38</v>
      </c>
      <c r="AP87">
        <v>20</v>
      </c>
      <c r="AQ87">
        <v>23</v>
      </c>
      <c r="AR87">
        <v>0</v>
      </c>
      <c r="AT87">
        <v>11741</v>
      </c>
      <c r="AU87" t="str">
        <f t="shared" ref="AU87:AU94" si="88">AX87</f>
        <v>Estimate; Total: - Spanish or Spanish Creole:</v>
      </c>
      <c r="AV87" t="s">
        <v>988</v>
      </c>
      <c r="AX87" t="str">
        <f t="shared" si="85"/>
        <v>Estimate; Total: - Spanish or Spanish Creole:</v>
      </c>
      <c r="AY87" t="str">
        <f t="shared" si="86"/>
        <v>N/A</v>
      </c>
      <c r="AZ87" t="str">
        <f t="shared" si="48"/>
        <v>N/A</v>
      </c>
      <c r="BA87" t="str">
        <f t="shared" si="49"/>
        <v>N/A</v>
      </c>
      <c r="BB87" t="str">
        <f t="shared" si="50"/>
        <v>N/A</v>
      </c>
      <c r="BC87" t="str">
        <f t="shared" si="51"/>
        <v>N/A</v>
      </c>
      <c r="BD87" t="str">
        <f t="shared" si="52"/>
        <v>N/A</v>
      </c>
      <c r="BE87" t="str">
        <f t="shared" si="53"/>
        <v>N/A</v>
      </c>
      <c r="BF87" t="str">
        <f t="shared" si="54"/>
        <v>N/A</v>
      </c>
      <c r="BG87" t="str">
        <f t="shared" si="55"/>
        <v>N/A</v>
      </c>
      <c r="BH87" t="str">
        <f t="shared" si="56"/>
        <v>N/A</v>
      </c>
      <c r="BI87" t="str">
        <f t="shared" si="57"/>
        <v>N/A</v>
      </c>
      <c r="BJ87" t="str">
        <f t="shared" si="58"/>
        <v>N/A</v>
      </c>
      <c r="BK87" t="str">
        <f t="shared" si="59"/>
        <v>N/A</v>
      </c>
      <c r="BL87" t="str">
        <f t="shared" si="60"/>
        <v>N/A</v>
      </c>
      <c r="BM87" t="str">
        <f t="shared" si="61"/>
        <v>N/A</v>
      </c>
      <c r="BN87" t="str">
        <f t="shared" si="62"/>
        <v>N/A</v>
      </c>
      <c r="BO87" t="str">
        <f t="shared" si="63"/>
        <v>N/A</v>
      </c>
      <c r="BP87" t="str">
        <f t="shared" si="64"/>
        <v>N/A</v>
      </c>
      <c r="BQ87" t="str">
        <f t="shared" si="65"/>
        <v>N/A</v>
      </c>
      <c r="BR87" t="str">
        <f t="shared" si="66"/>
        <v>N/A</v>
      </c>
      <c r="BS87" t="str">
        <f t="shared" si="67"/>
        <v>N/A</v>
      </c>
      <c r="BT87" t="str">
        <f t="shared" si="68"/>
        <v>N/A</v>
      </c>
      <c r="BU87" t="str">
        <f t="shared" si="69"/>
        <v>N/A</v>
      </c>
      <c r="BV87" t="str">
        <f t="shared" si="70"/>
        <v>N/A</v>
      </c>
      <c r="BW87" t="str">
        <f t="shared" si="71"/>
        <v>N/A</v>
      </c>
      <c r="BX87" t="str">
        <f t="shared" si="72"/>
        <v>N/A</v>
      </c>
      <c r="BY87" t="str">
        <f t="shared" si="73"/>
        <v>N/A</v>
      </c>
      <c r="BZ87" t="str">
        <f t="shared" si="74"/>
        <v>N/A</v>
      </c>
      <c r="CA87" t="str">
        <f t="shared" si="75"/>
        <v>N/A</v>
      </c>
      <c r="CB87" t="str">
        <f t="shared" si="76"/>
        <v>N/A</v>
      </c>
      <c r="CC87" t="str">
        <f t="shared" si="77"/>
        <v>N/A</v>
      </c>
      <c r="CD87" t="str">
        <f t="shared" si="78"/>
        <v>N/A</v>
      </c>
      <c r="CE87" t="str">
        <f t="shared" si="79"/>
        <v>N/A</v>
      </c>
      <c r="CF87" t="str">
        <f t="shared" si="80"/>
        <v>N/A</v>
      </c>
      <c r="CG87" t="str">
        <f t="shared" si="81"/>
        <v>N/A</v>
      </c>
      <c r="CH87" t="str">
        <f t="shared" si="82"/>
        <v>N/A</v>
      </c>
      <c r="CI87" t="str">
        <f t="shared" si="83"/>
        <v>N/A</v>
      </c>
      <c r="CJ87" t="str">
        <f t="shared" si="84"/>
        <v>N/A</v>
      </c>
    </row>
    <row r="88" spans="1:88" x14ac:dyDescent="0.25">
      <c r="A88" t="s">
        <v>178</v>
      </c>
      <c r="B88">
        <v>11742</v>
      </c>
      <c r="C88" t="s">
        <v>179</v>
      </c>
      <c r="D88">
        <v>12427</v>
      </c>
      <c r="E88">
        <v>10407</v>
      </c>
      <c r="F88">
        <v>975</v>
      </c>
      <c r="G88">
        <v>17</v>
      </c>
      <c r="H88">
        <v>53</v>
      </c>
      <c r="I88">
        <v>136</v>
      </c>
      <c r="J88">
        <v>52</v>
      </c>
      <c r="K88">
        <v>33</v>
      </c>
      <c r="L88">
        <v>0</v>
      </c>
      <c r="M88">
        <v>0</v>
      </c>
      <c r="N88">
        <v>6</v>
      </c>
      <c r="O88">
        <v>72</v>
      </c>
      <c r="P88">
        <v>28</v>
      </c>
      <c r="Q88">
        <v>105</v>
      </c>
      <c r="R88">
        <v>0</v>
      </c>
      <c r="S88">
        <v>0</v>
      </c>
      <c r="T88">
        <v>0</v>
      </c>
      <c r="U88">
        <v>0</v>
      </c>
      <c r="V88">
        <v>9</v>
      </c>
      <c r="W88">
        <v>76</v>
      </c>
      <c r="X88">
        <v>0</v>
      </c>
      <c r="Y88">
        <v>0</v>
      </c>
      <c r="Z88">
        <v>87</v>
      </c>
      <c r="AA88">
        <v>70</v>
      </c>
      <c r="AB88">
        <v>0</v>
      </c>
      <c r="AC88">
        <v>117</v>
      </c>
      <c r="AD88">
        <v>0</v>
      </c>
      <c r="AE88">
        <v>0</v>
      </c>
      <c r="AF88">
        <v>46</v>
      </c>
      <c r="AG88">
        <v>0</v>
      </c>
      <c r="AH88">
        <v>0</v>
      </c>
      <c r="AI88">
        <v>22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79</v>
      </c>
      <c r="AP88">
        <v>20</v>
      </c>
      <c r="AQ88">
        <v>17</v>
      </c>
      <c r="AR88">
        <v>0</v>
      </c>
      <c r="AT88">
        <v>11742</v>
      </c>
      <c r="AU88" t="str">
        <f t="shared" si="88"/>
        <v>Estimate; Total: - Spanish or Spanish Creole:</v>
      </c>
      <c r="AV88" t="s">
        <v>988</v>
      </c>
      <c r="AX88" t="str">
        <f t="shared" si="85"/>
        <v>Estimate; Total: - Spanish or Spanish Creole:</v>
      </c>
      <c r="AY88" t="str">
        <f t="shared" si="86"/>
        <v>N/A</v>
      </c>
      <c r="AZ88" t="str">
        <f t="shared" si="48"/>
        <v>N/A</v>
      </c>
      <c r="BA88" t="str">
        <f t="shared" si="49"/>
        <v>N/A</v>
      </c>
      <c r="BB88" t="str">
        <f t="shared" si="50"/>
        <v>N/A</v>
      </c>
      <c r="BC88" t="str">
        <f t="shared" si="51"/>
        <v>N/A</v>
      </c>
      <c r="BD88" t="str">
        <f t="shared" si="52"/>
        <v>N/A</v>
      </c>
      <c r="BE88" t="str">
        <f t="shared" si="53"/>
        <v>N/A</v>
      </c>
      <c r="BF88" t="str">
        <f t="shared" si="54"/>
        <v>N/A</v>
      </c>
      <c r="BG88" t="str">
        <f t="shared" si="55"/>
        <v>N/A</v>
      </c>
      <c r="BH88" t="str">
        <f t="shared" si="56"/>
        <v>N/A</v>
      </c>
      <c r="BI88" t="str">
        <f t="shared" si="57"/>
        <v>N/A</v>
      </c>
      <c r="BJ88" t="str">
        <f t="shared" si="58"/>
        <v>N/A</v>
      </c>
      <c r="BK88" t="str">
        <f t="shared" si="59"/>
        <v>N/A</v>
      </c>
      <c r="BL88" t="str">
        <f t="shared" si="60"/>
        <v>N/A</v>
      </c>
      <c r="BM88" t="str">
        <f t="shared" si="61"/>
        <v>N/A</v>
      </c>
      <c r="BN88" t="str">
        <f t="shared" si="62"/>
        <v>N/A</v>
      </c>
      <c r="BO88" t="str">
        <f t="shared" si="63"/>
        <v>N/A</v>
      </c>
      <c r="BP88" t="str">
        <f t="shared" si="64"/>
        <v>N/A</v>
      </c>
      <c r="BQ88" t="str">
        <f t="shared" si="65"/>
        <v>N/A</v>
      </c>
      <c r="BR88" t="str">
        <f t="shared" si="66"/>
        <v>N/A</v>
      </c>
      <c r="BS88" t="str">
        <f t="shared" si="67"/>
        <v>N/A</v>
      </c>
      <c r="BT88" t="str">
        <f t="shared" si="68"/>
        <v>N/A</v>
      </c>
      <c r="BU88" t="str">
        <f t="shared" si="69"/>
        <v>N/A</v>
      </c>
      <c r="BV88" t="str">
        <f t="shared" si="70"/>
        <v>N/A</v>
      </c>
      <c r="BW88" t="str">
        <f t="shared" si="71"/>
        <v>N/A</v>
      </c>
      <c r="BX88" t="str">
        <f t="shared" si="72"/>
        <v>N/A</v>
      </c>
      <c r="BY88" t="str">
        <f t="shared" si="73"/>
        <v>N/A</v>
      </c>
      <c r="BZ88" t="str">
        <f t="shared" si="74"/>
        <v>N/A</v>
      </c>
      <c r="CA88" t="str">
        <f t="shared" si="75"/>
        <v>N/A</v>
      </c>
      <c r="CB88" t="str">
        <f t="shared" si="76"/>
        <v>N/A</v>
      </c>
      <c r="CC88" t="str">
        <f t="shared" si="77"/>
        <v>N/A</v>
      </c>
      <c r="CD88" t="str">
        <f t="shared" si="78"/>
        <v>N/A</v>
      </c>
      <c r="CE88" t="str">
        <f t="shared" si="79"/>
        <v>N/A</v>
      </c>
      <c r="CF88" t="str">
        <f t="shared" si="80"/>
        <v>N/A</v>
      </c>
      <c r="CG88" t="str">
        <f t="shared" si="81"/>
        <v>N/A</v>
      </c>
      <c r="CH88" t="str">
        <f t="shared" si="82"/>
        <v>N/A</v>
      </c>
      <c r="CI88" t="str">
        <f t="shared" si="83"/>
        <v>N/A</v>
      </c>
      <c r="CJ88" t="str">
        <f t="shared" si="84"/>
        <v>N/A</v>
      </c>
    </row>
    <row r="89" spans="1:88" x14ac:dyDescent="0.25">
      <c r="A89" t="s">
        <v>180</v>
      </c>
      <c r="B89">
        <v>11743</v>
      </c>
      <c r="C89" t="s">
        <v>181</v>
      </c>
      <c r="D89">
        <v>41288</v>
      </c>
      <c r="E89">
        <v>35179</v>
      </c>
      <c r="F89">
        <v>2721</v>
      </c>
      <c r="G89">
        <v>262</v>
      </c>
      <c r="H89">
        <v>165</v>
      </c>
      <c r="I89">
        <v>920</v>
      </c>
      <c r="J89">
        <v>50</v>
      </c>
      <c r="K89">
        <v>219</v>
      </c>
      <c r="L89">
        <v>5</v>
      </c>
      <c r="M89">
        <v>25</v>
      </c>
      <c r="N89">
        <v>23</v>
      </c>
      <c r="O89">
        <v>148</v>
      </c>
      <c r="P89">
        <v>194</v>
      </c>
      <c r="Q89">
        <v>105</v>
      </c>
      <c r="R89">
        <v>34</v>
      </c>
      <c r="S89">
        <v>16</v>
      </c>
      <c r="T89">
        <v>60</v>
      </c>
      <c r="U89">
        <v>128</v>
      </c>
      <c r="V89">
        <v>6</v>
      </c>
      <c r="W89">
        <v>40</v>
      </c>
      <c r="X89">
        <v>197</v>
      </c>
      <c r="Y89">
        <v>48</v>
      </c>
      <c r="Z89">
        <v>72</v>
      </c>
      <c r="AA89">
        <v>268</v>
      </c>
      <c r="AB89">
        <v>56</v>
      </c>
      <c r="AC89">
        <v>59</v>
      </c>
      <c r="AD89">
        <v>0</v>
      </c>
      <c r="AE89">
        <v>0</v>
      </c>
      <c r="AF89">
        <v>15</v>
      </c>
      <c r="AG89">
        <v>0</v>
      </c>
      <c r="AH89">
        <v>0</v>
      </c>
      <c r="AI89">
        <v>105</v>
      </c>
      <c r="AJ89">
        <v>10</v>
      </c>
      <c r="AK89">
        <v>4</v>
      </c>
      <c r="AL89">
        <v>0</v>
      </c>
      <c r="AM89">
        <v>0</v>
      </c>
      <c r="AN89">
        <v>13</v>
      </c>
      <c r="AO89">
        <v>41</v>
      </c>
      <c r="AP89">
        <v>90</v>
      </c>
      <c r="AQ89">
        <v>5</v>
      </c>
      <c r="AR89">
        <v>5</v>
      </c>
      <c r="AT89">
        <v>11743</v>
      </c>
      <c r="AU89" t="str">
        <f t="shared" si="88"/>
        <v>Estimate; Total: - Spanish or Spanish Creole:</v>
      </c>
      <c r="AV89" t="s">
        <v>988</v>
      </c>
      <c r="AX89" t="str">
        <f t="shared" si="85"/>
        <v>Estimate; Total: - Spanish or Spanish Creole:</v>
      </c>
      <c r="AY89" t="str">
        <f t="shared" si="86"/>
        <v>N/A</v>
      </c>
      <c r="AZ89" t="str">
        <f t="shared" si="48"/>
        <v>N/A</v>
      </c>
      <c r="BA89" t="str">
        <f t="shared" si="49"/>
        <v>N/A</v>
      </c>
      <c r="BB89" t="str">
        <f t="shared" si="50"/>
        <v>N/A</v>
      </c>
      <c r="BC89" t="str">
        <f t="shared" si="51"/>
        <v>N/A</v>
      </c>
      <c r="BD89" t="str">
        <f t="shared" si="52"/>
        <v>N/A</v>
      </c>
      <c r="BE89" t="str">
        <f t="shared" si="53"/>
        <v>N/A</v>
      </c>
      <c r="BF89" t="str">
        <f t="shared" si="54"/>
        <v>N/A</v>
      </c>
      <c r="BG89" t="str">
        <f t="shared" si="55"/>
        <v>N/A</v>
      </c>
      <c r="BH89" t="str">
        <f t="shared" si="56"/>
        <v>N/A</v>
      </c>
      <c r="BI89" t="str">
        <f t="shared" si="57"/>
        <v>N/A</v>
      </c>
      <c r="BJ89" t="str">
        <f t="shared" si="58"/>
        <v>N/A</v>
      </c>
      <c r="BK89" t="str">
        <f t="shared" si="59"/>
        <v>N/A</v>
      </c>
      <c r="BL89" t="str">
        <f t="shared" si="60"/>
        <v>N/A</v>
      </c>
      <c r="BM89" t="str">
        <f t="shared" si="61"/>
        <v>N/A</v>
      </c>
      <c r="BN89" t="str">
        <f t="shared" si="62"/>
        <v>N/A</v>
      </c>
      <c r="BO89" t="str">
        <f t="shared" si="63"/>
        <v>N/A</v>
      </c>
      <c r="BP89" t="str">
        <f t="shared" si="64"/>
        <v>N/A</v>
      </c>
      <c r="BQ89" t="str">
        <f t="shared" si="65"/>
        <v>N/A</v>
      </c>
      <c r="BR89" t="str">
        <f t="shared" si="66"/>
        <v>N/A</v>
      </c>
      <c r="BS89" t="str">
        <f t="shared" si="67"/>
        <v>N/A</v>
      </c>
      <c r="BT89" t="str">
        <f t="shared" si="68"/>
        <v>N/A</v>
      </c>
      <c r="BU89" t="str">
        <f t="shared" si="69"/>
        <v>N/A</v>
      </c>
      <c r="BV89" t="str">
        <f t="shared" si="70"/>
        <v>N/A</v>
      </c>
      <c r="BW89" t="str">
        <f t="shared" si="71"/>
        <v>N/A</v>
      </c>
      <c r="BX89" t="str">
        <f t="shared" si="72"/>
        <v>N/A</v>
      </c>
      <c r="BY89" t="str">
        <f t="shared" si="73"/>
        <v>N/A</v>
      </c>
      <c r="BZ89" t="str">
        <f t="shared" si="74"/>
        <v>N/A</v>
      </c>
      <c r="CA89" t="str">
        <f t="shared" si="75"/>
        <v>N/A</v>
      </c>
      <c r="CB89" t="str">
        <f t="shared" si="76"/>
        <v>N/A</v>
      </c>
      <c r="CC89" t="str">
        <f t="shared" si="77"/>
        <v>N/A</v>
      </c>
      <c r="CD89" t="str">
        <f t="shared" si="78"/>
        <v>N/A</v>
      </c>
      <c r="CE89" t="str">
        <f t="shared" si="79"/>
        <v>N/A</v>
      </c>
      <c r="CF89" t="str">
        <f t="shared" si="80"/>
        <v>N/A</v>
      </c>
      <c r="CG89" t="str">
        <f t="shared" si="81"/>
        <v>N/A</v>
      </c>
      <c r="CH89" t="str">
        <f t="shared" si="82"/>
        <v>N/A</v>
      </c>
      <c r="CI89" t="str">
        <f t="shared" si="83"/>
        <v>N/A</v>
      </c>
      <c r="CJ89" t="str">
        <f t="shared" si="84"/>
        <v>N/A</v>
      </c>
    </row>
    <row r="90" spans="1:88" x14ac:dyDescent="0.25">
      <c r="A90" t="s">
        <v>182</v>
      </c>
      <c r="B90">
        <v>11746</v>
      </c>
      <c r="C90" t="s">
        <v>183</v>
      </c>
      <c r="D90">
        <v>64890</v>
      </c>
      <c r="E90">
        <v>45411</v>
      </c>
      <c r="F90">
        <v>12258</v>
      </c>
      <c r="G90">
        <v>225</v>
      </c>
      <c r="H90">
        <v>527</v>
      </c>
      <c r="I90">
        <v>800</v>
      </c>
      <c r="J90">
        <v>192</v>
      </c>
      <c r="K90">
        <v>276</v>
      </c>
      <c r="L90">
        <v>14</v>
      </c>
      <c r="M90">
        <v>12</v>
      </c>
      <c r="N90">
        <v>40</v>
      </c>
      <c r="O90">
        <v>229</v>
      </c>
      <c r="P90">
        <v>186</v>
      </c>
      <c r="Q90">
        <v>244</v>
      </c>
      <c r="R90">
        <v>78</v>
      </c>
      <c r="S90">
        <v>39</v>
      </c>
      <c r="T90">
        <v>113</v>
      </c>
      <c r="U90">
        <v>488</v>
      </c>
      <c r="V90">
        <v>268</v>
      </c>
      <c r="W90">
        <v>564</v>
      </c>
      <c r="X90">
        <v>280</v>
      </c>
      <c r="Y90">
        <v>483</v>
      </c>
      <c r="Z90">
        <v>209</v>
      </c>
      <c r="AA90">
        <v>653</v>
      </c>
      <c r="AB90">
        <v>37</v>
      </c>
      <c r="AC90">
        <v>268</v>
      </c>
      <c r="AD90">
        <v>0</v>
      </c>
      <c r="AE90">
        <v>0</v>
      </c>
      <c r="AF90">
        <v>8</v>
      </c>
      <c r="AG90">
        <v>0</v>
      </c>
      <c r="AH90">
        <v>40</v>
      </c>
      <c r="AI90">
        <v>521</v>
      </c>
      <c r="AJ90">
        <v>99</v>
      </c>
      <c r="AK90">
        <v>0</v>
      </c>
      <c r="AL90">
        <v>0</v>
      </c>
      <c r="AM90">
        <v>0</v>
      </c>
      <c r="AN90">
        <v>16</v>
      </c>
      <c r="AO90">
        <v>162</v>
      </c>
      <c r="AP90">
        <v>39</v>
      </c>
      <c r="AQ90">
        <v>111</v>
      </c>
      <c r="AR90">
        <v>0</v>
      </c>
      <c r="AT90">
        <v>11746</v>
      </c>
      <c r="AU90" t="str">
        <f t="shared" si="88"/>
        <v>Estimate; Total: - Spanish or Spanish Creole:</v>
      </c>
      <c r="AV90" t="s">
        <v>988</v>
      </c>
      <c r="AX90" t="str">
        <f t="shared" si="85"/>
        <v>Estimate; Total: - Spanish or Spanish Creole:</v>
      </c>
      <c r="AY90" t="str">
        <f t="shared" si="86"/>
        <v>N/A</v>
      </c>
      <c r="AZ90" t="str">
        <f t="shared" si="48"/>
        <v>N/A</v>
      </c>
      <c r="BA90" t="str">
        <f t="shared" si="49"/>
        <v>N/A</v>
      </c>
      <c r="BB90" t="str">
        <f t="shared" si="50"/>
        <v>N/A</v>
      </c>
      <c r="BC90" t="str">
        <f t="shared" si="51"/>
        <v>N/A</v>
      </c>
      <c r="BD90" t="str">
        <f t="shared" si="52"/>
        <v>N/A</v>
      </c>
      <c r="BE90" t="str">
        <f t="shared" si="53"/>
        <v>N/A</v>
      </c>
      <c r="BF90" t="str">
        <f t="shared" si="54"/>
        <v>N/A</v>
      </c>
      <c r="BG90" t="str">
        <f t="shared" si="55"/>
        <v>N/A</v>
      </c>
      <c r="BH90" t="str">
        <f t="shared" si="56"/>
        <v>N/A</v>
      </c>
      <c r="BI90" t="str">
        <f t="shared" si="57"/>
        <v>N/A</v>
      </c>
      <c r="BJ90" t="str">
        <f t="shared" si="58"/>
        <v>N/A</v>
      </c>
      <c r="BK90" t="str">
        <f t="shared" si="59"/>
        <v>N/A</v>
      </c>
      <c r="BL90" t="str">
        <f t="shared" si="60"/>
        <v>N/A</v>
      </c>
      <c r="BM90" t="str">
        <f t="shared" si="61"/>
        <v>N/A</v>
      </c>
      <c r="BN90" t="str">
        <f t="shared" si="62"/>
        <v>N/A</v>
      </c>
      <c r="BO90" t="str">
        <f t="shared" si="63"/>
        <v>N/A</v>
      </c>
      <c r="BP90" t="str">
        <f t="shared" si="64"/>
        <v>N/A</v>
      </c>
      <c r="BQ90" t="str">
        <f t="shared" si="65"/>
        <v>N/A</v>
      </c>
      <c r="BR90" t="str">
        <f t="shared" si="66"/>
        <v>N/A</v>
      </c>
      <c r="BS90" t="str">
        <f t="shared" si="67"/>
        <v>N/A</v>
      </c>
      <c r="BT90" t="str">
        <f t="shared" si="68"/>
        <v>N/A</v>
      </c>
      <c r="BU90" t="str">
        <f t="shared" si="69"/>
        <v>N/A</v>
      </c>
      <c r="BV90" t="str">
        <f t="shared" si="70"/>
        <v>N/A</v>
      </c>
      <c r="BW90" t="str">
        <f t="shared" si="71"/>
        <v>N/A</v>
      </c>
      <c r="BX90" t="str">
        <f t="shared" si="72"/>
        <v>N/A</v>
      </c>
      <c r="BY90" t="str">
        <f t="shared" si="73"/>
        <v>N/A</v>
      </c>
      <c r="BZ90" t="str">
        <f t="shared" si="74"/>
        <v>N/A</v>
      </c>
      <c r="CA90" t="str">
        <f t="shared" si="75"/>
        <v>N/A</v>
      </c>
      <c r="CB90" t="str">
        <f t="shared" si="76"/>
        <v>N/A</v>
      </c>
      <c r="CC90" t="str">
        <f t="shared" si="77"/>
        <v>N/A</v>
      </c>
      <c r="CD90" t="str">
        <f t="shared" si="78"/>
        <v>N/A</v>
      </c>
      <c r="CE90" t="str">
        <f t="shared" si="79"/>
        <v>N/A</v>
      </c>
      <c r="CF90" t="str">
        <f t="shared" si="80"/>
        <v>N/A</v>
      </c>
      <c r="CG90" t="str">
        <f t="shared" si="81"/>
        <v>N/A</v>
      </c>
      <c r="CH90" t="str">
        <f t="shared" si="82"/>
        <v>N/A</v>
      </c>
      <c r="CI90" t="str">
        <f t="shared" si="83"/>
        <v>N/A</v>
      </c>
      <c r="CJ90" t="str">
        <f t="shared" si="84"/>
        <v>N/A</v>
      </c>
    </row>
    <row r="91" spans="1:88" x14ac:dyDescent="0.25">
      <c r="A91" t="s">
        <v>184</v>
      </c>
      <c r="B91">
        <v>11747</v>
      </c>
      <c r="C91" t="s">
        <v>185</v>
      </c>
      <c r="D91">
        <v>18954</v>
      </c>
      <c r="E91">
        <v>16070</v>
      </c>
      <c r="F91">
        <v>578</v>
      </c>
      <c r="G91">
        <v>79</v>
      </c>
      <c r="H91">
        <v>258</v>
      </c>
      <c r="I91">
        <v>323</v>
      </c>
      <c r="J91">
        <v>45</v>
      </c>
      <c r="K91">
        <v>76</v>
      </c>
      <c r="L91">
        <v>24</v>
      </c>
      <c r="M91">
        <v>6</v>
      </c>
      <c r="N91">
        <v>16</v>
      </c>
      <c r="O91">
        <v>100</v>
      </c>
      <c r="P91">
        <v>38</v>
      </c>
      <c r="Q91">
        <v>30</v>
      </c>
      <c r="R91">
        <v>0</v>
      </c>
      <c r="S91">
        <v>0</v>
      </c>
      <c r="T91">
        <v>0</v>
      </c>
      <c r="U91">
        <v>13</v>
      </c>
      <c r="V91">
        <v>295</v>
      </c>
      <c r="W91">
        <v>139</v>
      </c>
      <c r="X91">
        <v>45</v>
      </c>
      <c r="Y91">
        <v>24</v>
      </c>
      <c r="Z91">
        <v>54</v>
      </c>
      <c r="AA91">
        <v>228</v>
      </c>
      <c r="AB91">
        <v>7</v>
      </c>
      <c r="AC91">
        <v>292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111</v>
      </c>
      <c r="AJ91">
        <v>9</v>
      </c>
      <c r="AK91">
        <v>0</v>
      </c>
      <c r="AL91">
        <v>0</v>
      </c>
      <c r="AM91">
        <v>0</v>
      </c>
      <c r="AN91">
        <v>0</v>
      </c>
      <c r="AO91">
        <v>14</v>
      </c>
      <c r="AP91">
        <v>56</v>
      </c>
      <c r="AQ91">
        <v>0</v>
      </c>
      <c r="AR91">
        <v>24</v>
      </c>
      <c r="AT91">
        <v>11747</v>
      </c>
      <c r="AU91" t="str">
        <f t="shared" si="88"/>
        <v>Estimate; Total: - Spanish or Spanish Creole:</v>
      </c>
      <c r="AV91" t="s">
        <v>988</v>
      </c>
      <c r="AX91" t="str">
        <f t="shared" si="85"/>
        <v>Estimate; Total: - Spanish or Spanish Creole:</v>
      </c>
      <c r="AY91" t="str">
        <f t="shared" si="86"/>
        <v>N/A</v>
      </c>
      <c r="AZ91" t="str">
        <f t="shared" si="48"/>
        <v>N/A</v>
      </c>
      <c r="BA91" t="str">
        <f t="shared" si="49"/>
        <v>N/A</v>
      </c>
      <c r="BB91" t="str">
        <f t="shared" si="50"/>
        <v>N/A</v>
      </c>
      <c r="BC91" t="str">
        <f t="shared" si="51"/>
        <v>N/A</v>
      </c>
      <c r="BD91" t="str">
        <f t="shared" si="52"/>
        <v>N/A</v>
      </c>
      <c r="BE91" t="str">
        <f t="shared" si="53"/>
        <v>N/A</v>
      </c>
      <c r="BF91" t="str">
        <f t="shared" si="54"/>
        <v>N/A</v>
      </c>
      <c r="BG91" t="str">
        <f t="shared" si="55"/>
        <v>N/A</v>
      </c>
      <c r="BH91" t="str">
        <f t="shared" si="56"/>
        <v>N/A</v>
      </c>
      <c r="BI91" t="str">
        <f t="shared" si="57"/>
        <v>N/A</v>
      </c>
      <c r="BJ91" t="str">
        <f t="shared" si="58"/>
        <v>N/A</v>
      </c>
      <c r="BK91" t="str">
        <f t="shared" si="59"/>
        <v>N/A</v>
      </c>
      <c r="BL91" t="str">
        <f t="shared" si="60"/>
        <v>N/A</v>
      </c>
      <c r="BM91" t="str">
        <f t="shared" si="61"/>
        <v>N/A</v>
      </c>
      <c r="BN91" t="str">
        <f t="shared" si="62"/>
        <v>N/A</v>
      </c>
      <c r="BO91" t="str">
        <f t="shared" si="63"/>
        <v>N/A</v>
      </c>
      <c r="BP91" t="str">
        <f t="shared" si="64"/>
        <v>N/A</v>
      </c>
      <c r="BQ91" t="str">
        <f t="shared" si="65"/>
        <v>N/A</v>
      </c>
      <c r="BR91" t="str">
        <f t="shared" si="66"/>
        <v>N/A</v>
      </c>
      <c r="BS91" t="str">
        <f t="shared" si="67"/>
        <v>N/A</v>
      </c>
      <c r="BT91" t="str">
        <f t="shared" si="68"/>
        <v>N/A</v>
      </c>
      <c r="BU91" t="str">
        <f t="shared" si="69"/>
        <v>N/A</v>
      </c>
      <c r="BV91" t="str">
        <f t="shared" si="70"/>
        <v>N/A</v>
      </c>
      <c r="BW91" t="str">
        <f t="shared" si="71"/>
        <v>N/A</v>
      </c>
      <c r="BX91" t="str">
        <f t="shared" si="72"/>
        <v>N/A</v>
      </c>
      <c r="BY91" t="str">
        <f t="shared" si="73"/>
        <v>N/A</v>
      </c>
      <c r="BZ91" t="str">
        <f t="shared" si="74"/>
        <v>N/A</v>
      </c>
      <c r="CA91" t="str">
        <f t="shared" si="75"/>
        <v>N/A</v>
      </c>
      <c r="CB91" t="str">
        <f t="shared" si="76"/>
        <v>N/A</v>
      </c>
      <c r="CC91" t="str">
        <f t="shared" si="77"/>
        <v>N/A</v>
      </c>
      <c r="CD91" t="str">
        <f t="shared" si="78"/>
        <v>N/A</v>
      </c>
      <c r="CE91" t="str">
        <f t="shared" si="79"/>
        <v>N/A</v>
      </c>
      <c r="CF91" t="str">
        <f t="shared" si="80"/>
        <v>N/A</v>
      </c>
      <c r="CG91" t="str">
        <f t="shared" si="81"/>
        <v>N/A</v>
      </c>
      <c r="CH91" t="str">
        <f t="shared" si="82"/>
        <v>N/A</v>
      </c>
      <c r="CI91" t="str">
        <f t="shared" si="83"/>
        <v>N/A</v>
      </c>
      <c r="CJ91" t="str">
        <f t="shared" si="84"/>
        <v>N/A</v>
      </c>
    </row>
    <row r="92" spans="1:88" x14ac:dyDescent="0.25">
      <c r="A92" t="s">
        <v>186</v>
      </c>
      <c r="B92">
        <v>11749</v>
      </c>
      <c r="C92" t="s">
        <v>187</v>
      </c>
      <c r="D92">
        <v>3231</v>
      </c>
      <c r="E92">
        <v>2098</v>
      </c>
      <c r="F92">
        <v>730</v>
      </c>
      <c r="G92">
        <v>11</v>
      </c>
      <c r="H92">
        <v>0</v>
      </c>
      <c r="I92">
        <v>46</v>
      </c>
      <c r="J92">
        <v>0</v>
      </c>
      <c r="K92">
        <v>8</v>
      </c>
      <c r="L92">
        <v>0</v>
      </c>
      <c r="M92">
        <v>10</v>
      </c>
      <c r="N92">
        <v>0</v>
      </c>
      <c r="O92">
        <v>0</v>
      </c>
      <c r="P92">
        <v>0</v>
      </c>
      <c r="Q92">
        <v>28</v>
      </c>
      <c r="R92">
        <v>0</v>
      </c>
      <c r="S92">
        <v>0</v>
      </c>
      <c r="T92">
        <v>0</v>
      </c>
      <c r="U92">
        <v>0</v>
      </c>
      <c r="V92">
        <v>22</v>
      </c>
      <c r="W92">
        <v>22</v>
      </c>
      <c r="X92">
        <v>0</v>
      </c>
      <c r="Y92">
        <v>10</v>
      </c>
      <c r="Z92">
        <v>5</v>
      </c>
      <c r="AA92">
        <v>18</v>
      </c>
      <c r="AB92">
        <v>0</v>
      </c>
      <c r="AC92">
        <v>28</v>
      </c>
      <c r="AD92">
        <v>0</v>
      </c>
      <c r="AE92">
        <v>0</v>
      </c>
      <c r="AF92">
        <v>19</v>
      </c>
      <c r="AG92">
        <v>0</v>
      </c>
      <c r="AH92">
        <v>176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T92">
        <v>11749</v>
      </c>
      <c r="AU92" t="str">
        <f t="shared" si="88"/>
        <v>Estimate; Total: - Spanish or Spanish Creole:</v>
      </c>
      <c r="AV92" t="s">
        <v>988</v>
      </c>
      <c r="AX92" t="str">
        <f t="shared" si="85"/>
        <v>Estimate; Total: - Spanish or Spanish Creole:</v>
      </c>
      <c r="AY92" t="str">
        <f t="shared" si="86"/>
        <v>N/A</v>
      </c>
      <c r="AZ92" t="str">
        <f t="shared" si="48"/>
        <v>N/A</v>
      </c>
      <c r="BA92" t="str">
        <f t="shared" si="49"/>
        <v>N/A</v>
      </c>
      <c r="BB92" t="str">
        <f t="shared" si="50"/>
        <v>N/A</v>
      </c>
      <c r="BC92" t="str">
        <f t="shared" si="51"/>
        <v>N/A</v>
      </c>
      <c r="BD92" t="str">
        <f t="shared" si="52"/>
        <v>N/A</v>
      </c>
      <c r="BE92" t="str">
        <f t="shared" si="53"/>
        <v>N/A</v>
      </c>
      <c r="BF92" t="str">
        <f t="shared" si="54"/>
        <v>N/A</v>
      </c>
      <c r="BG92" t="str">
        <f t="shared" si="55"/>
        <v>N/A</v>
      </c>
      <c r="BH92" t="str">
        <f t="shared" si="56"/>
        <v>N/A</v>
      </c>
      <c r="BI92" t="str">
        <f t="shared" si="57"/>
        <v>N/A</v>
      </c>
      <c r="BJ92" t="str">
        <f t="shared" si="58"/>
        <v>N/A</v>
      </c>
      <c r="BK92" t="str">
        <f t="shared" si="59"/>
        <v>N/A</v>
      </c>
      <c r="BL92" t="str">
        <f t="shared" si="60"/>
        <v>N/A</v>
      </c>
      <c r="BM92" t="str">
        <f t="shared" si="61"/>
        <v>N/A</v>
      </c>
      <c r="BN92" t="str">
        <f t="shared" si="62"/>
        <v>N/A</v>
      </c>
      <c r="BO92" t="str">
        <f t="shared" si="63"/>
        <v>N/A</v>
      </c>
      <c r="BP92" t="str">
        <f t="shared" si="64"/>
        <v>N/A</v>
      </c>
      <c r="BQ92" t="str">
        <f t="shared" si="65"/>
        <v>N/A</v>
      </c>
      <c r="BR92" t="str">
        <f t="shared" si="66"/>
        <v>N/A</v>
      </c>
      <c r="BS92" t="str">
        <f t="shared" si="67"/>
        <v>N/A</v>
      </c>
      <c r="BT92" t="str">
        <f t="shared" si="68"/>
        <v>N/A</v>
      </c>
      <c r="BU92" t="str">
        <f t="shared" si="69"/>
        <v>N/A</v>
      </c>
      <c r="BV92" t="str">
        <f t="shared" si="70"/>
        <v>N/A</v>
      </c>
      <c r="BW92" t="str">
        <f t="shared" si="71"/>
        <v>N/A</v>
      </c>
      <c r="BX92" t="str">
        <f t="shared" si="72"/>
        <v>N/A</v>
      </c>
      <c r="BY92" t="str">
        <f t="shared" si="73"/>
        <v>N/A</v>
      </c>
      <c r="BZ92" t="str">
        <f t="shared" si="74"/>
        <v>N/A</v>
      </c>
      <c r="CA92" t="str">
        <f t="shared" si="75"/>
        <v>N/A</v>
      </c>
      <c r="CB92" t="str">
        <f t="shared" si="76"/>
        <v>N/A</v>
      </c>
      <c r="CC92" t="str">
        <f t="shared" si="77"/>
        <v>N/A</v>
      </c>
      <c r="CD92" t="str">
        <f t="shared" si="78"/>
        <v>N/A</v>
      </c>
      <c r="CE92" t="str">
        <f t="shared" si="79"/>
        <v>N/A</v>
      </c>
      <c r="CF92" t="str">
        <f t="shared" si="80"/>
        <v>N/A</v>
      </c>
      <c r="CG92" t="str">
        <f t="shared" si="81"/>
        <v>N/A</v>
      </c>
      <c r="CH92" t="str">
        <f t="shared" si="82"/>
        <v>N/A</v>
      </c>
      <c r="CI92" t="str">
        <f t="shared" si="83"/>
        <v>N/A</v>
      </c>
      <c r="CJ92" t="str">
        <f t="shared" si="84"/>
        <v>N/A</v>
      </c>
    </row>
    <row r="93" spans="1:88" x14ac:dyDescent="0.25">
      <c r="A93" t="s">
        <v>188</v>
      </c>
      <c r="B93">
        <v>11751</v>
      </c>
      <c r="C93" t="s">
        <v>189</v>
      </c>
      <c r="D93">
        <v>13946</v>
      </c>
      <c r="E93">
        <v>12413</v>
      </c>
      <c r="F93">
        <v>744</v>
      </c>
      <c r="G93">
        <v>18</v>
      </c>
      <c r="H93">
        <v>252</v>
      </c>
      <c r="I93">
        <v>67</v>
      </c>
      <c r="J93">
        <v>10</v>
      </c>
      <c r="K93">
        <v>49</v>
      </c>
      <c r="L93">
        <v>0</v>
      </c>
      <c r="M93">
        <v>0</v>
      </c>
      <c r="N93">
        <v>0</v>
      </c>
      <c r="O93">
        <v>0</v>
      </c>
      <c r="P93">
        <v>6</v>
      </c>
      <c r="Q93">
        <v>83</v>
      </c>
      <c r="R93">
        <v>0</v>
      </c>
      <c r="S93">
        <v>35</v>
      </c>
      <c r="T93">
        <v>0</v>
      </c>
      <c r="U93">
        <v>0</v>
      </c>
      <c r="V93">
        <v>0</v>
      </c>
      <c r="W93">
        <v>0</v>
      </c>
      <c r="X93">
        <v>14</v>
      </c>
      <c r="Y93">
        <v>50</v>
      </c>
      <c r="Z93">
        <v>38</v>
      </c>
      <c r="AA93">
        <v>18</v>
      </c>
      <c r="AB93">
        <v>19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14</v>
      </c>
      <c r="AI93">
        <v>55</v>
      </c>
      <c r="AJ93">
        <v>52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9</v>
      </c>
      <c r="AT93">
        <v>11751</v>
      </c>
      <c r="AU93" t="str">
        <f t="shared" si="88"/>
        <v>Estimate; Total: - Spanish or Spanish Creole:</v>
      </c>
      <c r="AV93" t="s">
        <v>988</v>
      </c>
      <c r="AX93" t="str">
        <f t="shared" si="85"/>
        <v>Estimate; Total: - Spanish or Spanish Creole:</v>
      </c>
      <c r="AY93" t="str">
        <f t="shared" si="86"/>
        <v>N/A</v>
      </c>
      <c r="AZ93" t="str">
        <f t="shared" si="48"/>
        <v>N/A</v>
      </c>
      <c r="BA93" t="str">
        <f t="shared" si="49"/>
        <v>N/A</v>
      </c>
      <c r="BB93" t="str">
        <f t="shared" si="50"/>
        <v>N/A</v>
      </c>
      <c r="BC93" t="str">
        <f t="shared" si="51"/>
        <v>N/A</v>
      </c>
      <c r="BD93" t="str">
        <f t="shared" si="52"/>
        <v>N/A</v>
      </c>
      <c r="BE93" t="str">
        <f t="shared" si="53"/>
        <v>N/A</v>
      </c>
      <c r="BF93" t="str">
        <f t="shared" si="54"/>
        <v>N/A</v>
      </c>
      <c r="BG93" t="str">
        <f t="shared" si="55"/>
        <v>N/A</v>
      </c>
      <c r="BH93" t="str">
        <f t="shared" si="56"/>
        <v>N/A</v>
      </c>
      <c r="BI93" t="str">
        <f t="shared" si="57"/>
        <v>N/A</v>
      </c>
      <c r="BJ93" t="str">
        <f t="shared" si="58"/>
        <v>N/A</v>
      </c>
      <c r="BK93" t="str">
        <f t="shared" si="59"/>
        <v>N/A</v>
      </c>
      <c r="BL93" t="str">
        <f t="shared" si="60"/>
        <v>N/A</v>
      </c>
      <c r="BM93" t="str">
        <f t="shared" si="61"/>
        <v>N/A</v>
      </c>
      <c r="BN93" t="str">
        <f t="shared" si="62"/>
        <v>N/A</v>
      </c>
      <c r="BO93" t="str">
        <f t="shared" si="63"/>
        <v>N/A</v>
      </c>
      <c r="BP93" t="str">
        <f t="shared" si="64"/>
        <v>N/A</v>
      </c>
      <c r="BQ93" t="str">
        <f t="shared" si="65"/>
        <v>N/A</v>
      </c>
      <c r="BR93" t="str">
        <f t="shared" si="66"/>
        <v>N/A</v>
      </c>
      <c r="BS93" t="str">
        <f t="shared" si="67"/>
        <v>N/A</v>
      </c>
      <c r="BT93" t="str">
        <f t="shared" si="68"/>
        <v>N/A</v>
      </c>
      <c r="BU93" t="str">
        <f t="shared" si="69"/>
        <v>N/A</v>
      </c>
      <c r="BV93" t="str">
        <f t="shared" si="70"/>
        <v>N/A</v>
      </c>
      <c r="BW93" t="str">
        <f t="shared" si="71"/>
        <v>N/A</v>
      </c>
      <c r="BX93" t="str">
        <f t="shared" si="72"/>
        <v>N/A</v>
      </c>
      <c r="BY93" t="str">
        <f t="shared" si="73"/>
        <v>N/A</v>
      </c>
      <c r="BZ93" t="str">
        <f t="shared" si="74"/>
        <v>N/A</v>
      </c>
      <c r="CA93" t="str">
        <f t="shared" si="75"/>
        <v>N/A</v>
      </c>
      <c r="CB93" t="str">
        <f t="shared" si="76"/>
        <v>N/A</v>
      </c>
      <c r="CC93" t="str">
        <f t="shared" si="77"/>
        <v>N/A</v>
      </c>
      <c r="CD93" t="str">
        <f t="shared" si="78"/>
        <v>N/A</v>
      </c>
      <c r="CE93" t="str">
        <f t="shared" si="79"/>
        <v>N/A</v>
      </c>
      <c r="CF93" t="str">
        <f t="shared" si="80"/>
        <v>N/A</v>
      </c>
      <c r="CG93" t="str">
        <f t="shared" si="81"/>
        <v>N/A</v>
      </c>
      <c r="CH93" t="str">
        <f t="shared" si="82"/>
        <v>N/A</v>
      </c>
      <c r="CI93" t="str">
        <f t="shared" si="83"/>
        <v>N/A</v>
      </c>
      <c r="CJ93" t="str">
        <f t="shared" si="84"/>
        <v>N/A</v>
      </c>
    </row>
    <row r="94" spans="1:88" x14ac:dyDescent="0.25">
      <c r="A94" t="s">
        <v>190</v>
      </c>
      <c r="B94">
        <v>11752</v>
      </c>
      <c r="C94" t="s">
        <v>191</v>
      </c>
      <c r="D94">
        <v>8882</v>
      </c>
      <c r="E94">
        <v>7616</v>
      </c>
      <c r="F94">
        <v>653</v>
      </c>
      <c r="G94">
        <v>8</v>
      </c>
      <c r="H94">
        <v>23</v>
      </c>
      <c r="I94">
        <v>133</v>
      </c>
      <c r="J94">
        <v>48</v>
      </c>
      <c r="K94">
        <v>26</v>
      </c>
      <c r="L94">
        <v>6</v>
      </c>
      <c r="M94">
        <v>0</v>
      </c>
      <c r="N94">
        <v>0</v>
      </c>
      <c r="O94">
        <v>0</v>
      </c>
      <c r="P94">
        <v>14</v>
      </c>
      <c r="Q94">
        <v>54</v>
      </c>
      <c r="R94">
        <v>7</v>
      </c>
      <c r="S94">
        <v>0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10</v>
      </c>
      <c r="AA94">
        <v>60</v>
      </c>
      <c r="AB94">
        <v>0</v>
      </c>
      <c r="AC94">
        <v>0</v>
      </c>
      <c r="AD94">
        <v>158</v>
      </c>
      <c r="AE94">
        <v>0</v>
      </c>
      <c r="AF94">
        <v>0</v>
      </c>
      <c r="AG94">
        <v>0</v>
      </c>
      <c r="AH94">
        <v>0</v>
      </c>
      <c r="AI94">
        <v>38</v>
      </c>
      <c r="AJ94">
        <v>10</v>
      </c>
      <c r="AK94">
        <v>0</v>
      </c>
      <c r="AL94">
        <v>0</v>
      </c>
      <c r="AM94">
        <v>0</v>
      </c>
      <c r="AN94">
        <v>0</v>
      </c>
      <c r="AO94">
        <v>17</v>
      </c>
      <c r="AP94">
        <v>0</v>
      </c>
      <c r="AQ94">
        <v>0</v>
      </c>
      <c r="AR94">
        <v>0</v>
      </c>
      <c r="AT94">
        <v>11752</v>
      </c>
      <c r="AU94" t="str">
        <f t="shared" si="88"/>
        <v>Estimate; Total: - Spanish or Spanish Creole:</v>
      </c>
      <c r="AV94" t="s">
        <v>988</v>
      </c>
      <c r="AX94" t="str">
        <f t="shared" si="85"/>
        <v>Estimate; Total: - Spanish or Spanish Creole:</v>
      </c>
      <c r="AY94" t="str">
        <f t="shared" si="86"/>
        <v>N/A</v>
      </c>
      <c r="AZ94" t="str">
        <f t="shared" si="48"/>
        <v>N/A</v>
      </c>
      <c r="BA94" t="str">
        <f t="shared" si="49"/>
        <v>N/A</v>
      </c>
      <c r="BB94" t="str">
        <f t="shared" si="50"/>
        <v>N/A</v>
      </c>
      <c r="BC94" t="str">
        <f t="shared" si="51"/>
        <v>N/A</v>
      </c>
      <c r="BD94" t="str">
        <f t="shared" si="52"/>
        <v>N/A</v>
      </c>
      <c r="BE94" t="str">
        <f t="shared" si="53"/>
        <v>N/A</v>
      </c>
      <c r="BF94" t="str">
        <f t="shared" si="54"/>
        <v>N/A</v>
      </c>
      <c r="BG94" t="str">
        <f t="shared" si="55"/>
        <v>N/A</v>
      </c>
      <c r="BH94" t="str">
        <f t="shared" si="56"/>
        <v>N/A</v>
      </c>
      <c r="BI94" t="str">
        <f t="shared" si="57"/>
        <v>N/A</v>
      </c>
      <c r="BJ94" t="str">
        <f t="shared" si="58"/>
        <v>N/A</v>
      </c>
      <c r="BK94" t="str">
        <f t="shared" si="59"/>
        <v>N/A</v>
      </c>
      <c r="BL94" t="str">
        <f t="shared" si="60"/>
        <v>N/A</v>
      </c>
      <c r="BM94" t="str">
        <f t="shared" si="61"/>
        <v>N/A</v>
      </c>
      <c r="BN94" t="str">
        <f t="shared" si="62"/>
        <v>N/A</v>
      </c>
      <c r="BO94" t="str">
        <f t="shared" si="63"/>
        <v>N/A</v>
      </c>
      <c r="BP94" t="str">
        <f t="shared" si="64"/>
        <v>N/A</v>
      </c>
      <c r="BQ94" t="str">
        <f t="shared" si="65"/>
        <v>N/A</v>
      </c>
      <c r="BR94" t="str">
        <f t="shared" si="66"/>
        <v>N/A</v>
      </c>
      <c r="BS94" t="str">
        <f t="shared" si="67"/>
        <v>N/A</v>
      </c>
      <c r="BT94" t="str">
        <f t="shared" si="68"/>
        <v>N/A</v>
      </c>
      <c r="BU94" t="str">
        <f t="shared" si="69"/>
        <v>N/A</v>
      </c>
      <c r="BV94" t="str">
        <f t="shared" si="70"/>
        <v>N/A</v>
      </c>
      <c r="BW94" t="str">
        <f t="shared" si="71"/>
        <v>N/A</v>
      </c>
      <c r="BX94" t="str">
        <f t="shared" si="72"/>
        <v>N/A</v>
      </c>
      <c r="BY94" t="str">
        <f t="shared" si="73"/>
        <v>N/A</v>
      </c>
      <c r="BZ94" t="str">
        <f t="shared" si="74"/>
        <v>N/A</v>
      </c>
      <c r="CA94" t="str">
        <f t="shared" si="75"/>
        <v>N/A</v>
      </c>
      <c r="CB94" t="str">
        <f t="shared" si="76"/>
        <v>N/A</v>
      </c>
      <c r="CC94" t="str">
        <f t="shared" si="77"/>
        <v>N/A</v>
      </c>
      <c r="CD94" t="str">
        <f t="shared" si="78"/>
        <v>N/A</v>
      </c>
      <c r="CE94" t="str">
        <f t="shared" si="79"/>
        <v>N/A</v>
      </c>
      <c r="CF94" t="str">
        <f t="shared" si="80"/>
        <v>N/A</v>
      </c>
      <c r="CG94" t="str">
        <f t="shared" si="81"/>
        <v>N/A</v>
      </c>
      <c r="CH94" t="str">
        <f t="shared" si="82"/>
        <v>N/A</v>
      </c>
      <c r="CI94" t="str">
        <f t="shared" si="83"/>
        <v>N/A</v>
      </c>
      <c r="CJ94" t="str">
        <f t="shared" si="84"/>
        <v>N/A</v>
      </c>
    </row>
    <row r="95" spans="1:88" x14ac:dyDescent="0.25">
      <c r="A95" t="s">
        <v>192</v>
      </c>
      <c r="B95">
        <v>11753</v>
      </c>
      <c r="C95" t="s">
        <v>193</v>
      </c>
      <c r="D95">
        <v>10978</v>
      </c>
      <c r="E95">
        <v>7747</v>
      </c>
      <c r="F95">
        <v>156</v>
      </c>
      <c r="G95">
        <v>11</v>
      </c>
      <c r="H95">
        <v>0</v>
      </c>
      <c r="I95">
        <v>83</v>
      </c>
      <c r="J95">
        <v>14</v>
      </c>
      <c r="K95">
        <v>8</v>
      </c>
      <c r="L95">
        <v>8</v>
      </c>
      <c r="M95">
        <v>0</v>
      </c>
      <c r="N95">
        <v>7</v>
      </c>
      <c r="O95">
        <v>0</v>
      </c>
      <c r="P95">
        <v>87</v>
      </c>
      <c r="Q95">
        <v>0</v>
      </c>
      <c r="R95">
        <v>0</v>
      </c>
      <c r="S95">
        <v>13</v>
      </c>
      <c r="T95">
        <v>0</v>
      </c>
      <c r="U95">
        <v>18</v>
      </c>
      <c r="V95">
        <v>31</v>
      </c>
      <c r="W95">
        <v>205</v>
      </c>
      <c r="X95">
        <v>41</v>
      </c>
      <c r="Y95">
        <v>338</v>
      </c>
      <c r="Z95">
        <v>0</v>
      </c>
      <c r="AA95">
        <v>739</v>
      </c>
      <c r="AB95">
        <v>17</v>
      </c>
      <c r="AC95">
        <v>968</v>
      </c>
      <c r="AD95">
        <v>0</v>
      </c>
      <c r="AE95">
        <v>0</v>
      </c>
      <c r="AF95">
        <v>0</v>
      </c>
      <c r="AG95">
        <v>27</v>
      </c>
      <c r="AH95">
        <v>7</v>
      </c>
      <c r="AI95">
        <v>318</v>
      </c>
      <c r="AJ95">
        <v>0</v>
      </c>
      <c r="AK95">
        <v>10</v>
      </c>
      <c r="AL95">
        <v>0</v>
      </c>
      <c r="AM95">
        <v>0</v>
      </c>
      <c r="AN95">
        <v>13</v>
      </c>
      <c r="AO95">
        <v>33</v>
      </c>
      <c r="AP95">
        <v>79</v>
      </c>
      <c r="AQ95">
        <v>0</v>
      </c>
      <c r="AR95">
        <v>0</v>
      </c>
      <c r="AT95">
        <v>11753</v>
      </c>
      <c r="AU95" t="str">
        <f>BU95</f>
        <v>Estimate; Total: - Korean:</v>
      </c>
      <c r="AV95" t="s">
        <v>992</v>
      </c>
      <c r="AX95" t="str">
        <f t="shared" si="85"/>
        <v>FALSE</v>
      </c>
      <c r="AY95" t="str">
        <f t="shared" si="86"/>
        <v>FALSE</v>
      </c>
      <c r="AZ95" t="str">
        <f t="shared" si="48"/>
        <v>FALSE</v>
      </c>
      <c r="BA95" t="str">
        <f t="shared" si="49"/>
        <v>FALSE</v>
      </c>
      <c r="BB95" t="str">
        <f t="shared" si="50"/>
        <v>FALSE</v>
      </c>
      <c r="BC95" t="str">
        <f t="shared" si="51"/>
        <v>FALSE</v>
      </c>
      <c r="BD95" t="str">
        <f t="shared" si="52"/>
        <v>FALSE</v>
      </c>
      <c r="BE95" t="str">
        <f t="shared" si="53"/>
        <v>FALSE</v>
      </c>
      <c r="BF95" t="str">
        <f t="shared" si="54"/>
        <v>FALSE</v>
      </c>
      <c r="BG95" t="str">
        <f t="shared" si="55"/>
        <v>FALSE</v>
      </c>
      <c r="BH95" t="str">
        <f t="shared" si="56"/>
        <v>FALSE</v>
      </c>
      <c r="BI95" t="str">
        <f t="shared" si="57"/>
        <v>FALSE</v>
      </c>
      <c r="BJ95" t="str">
        <f t="shared" si="58"/>
        <v>FALSE</v>
      </c>
      <c r="BK95" t="str">
        <f t="shared" si="59"/>
        <v>FALSE</v>
      </c>
      <c r="BL95" t="str">
        <f t="shared" si="60"/>
        <v>FALSE</v>
      </c>
      <c r="BM95" t="str">
        <f t="shared" si="61"/>
        <v>FALSE</v>
      </c>
      <c r="BN95" t="str">
        <f t="shared" si="62"/>
        <v>FALSE</v>
      </c>
      <c r="BO95" t="str">
        <f t="shared" si="63"/>
        <v>FALSE</v>
      </c>
      <c r="BP95" t="str">
        <f t="shared" si="64"/>
        <v>FALSE</v>
      </c>
      <c r="BQ95" t="str">
        <f t="shared" si="65"/>
        <v>FALSE</v>
      </c>
      <c r="BR95" t="str">
        <f t="shared" si="66"/>
        <v>FALSE</v>
      </c>
      <c r="BS95" t="str">
        <f t="shared" si="67"/>
        <v>FALSE</v>
      </c>
      <c r="BT95" t="str">
        <f t="shared" si="68"/>
        <v>FALSE</v>
      </c>
      <c r="BU95" t="str">
        <f t="shared" si="69"/>
        <v>Estimate; Total: - Korean:</v>
      </c>
      <c r="BV95" t="str">
        <f t="shared" si="70"/>
        <v>N/A</v>
      </c>
      <c r="BW95" t="str">
        <f t="shared" si="71"/>
        <v>N/A</v>
      </c>
      <c r="BX95" t="str">
        <f t="shared" si="72"/>
        <v>N/A</v>
      </c>
      <c r="BY95" t="str">
        <f t="shared" si="73"/>
        <v>N/A</v>
      </c>
      <c r="BZ95" t="str">
        <f t="shared" si="74"/>
        <v>N/A</v>
      </c>
      <c r="CA95" t="str">
        <f t="shared" si="75"/>
        <v>N/A</v>
      </c>
      <c r="CB95" t="str">
        <f t="shared" si="76"/>
        <v>N/A</v>
      </c>
      <c r="CC95" t="str">
        <f t="shared" si="77"/>
        <v>N/A</v>
      </c>
      <c r="CD95" t="str">
        <f t="shared" si="78"/>
        <v>N/A</v>
      </c>
      <c r="CE95" t="str">
        <f t="shared" si="79"/>
        <v>N/A</v>
      </c>
      <c r="CF95" t="str">
        <f t="shared" si="80"/>
        <v>N/A</v>
      </c>
      <c r="CG95" t="str">
        <f t="shared" si="81"/>
        <v>N/A</v>
      </c>
      <c r="CH95" t="str">
        <f t="shared" si="82"/>
        <v>N/A</v>
      </c>
      <c r="CI95" t="str">
        <f t="shared" si="83"/>
        <v>N/A</v>
      </c>
      <c r="CJ95" t="str">
        <f t="shared" si="84"/>
        <v>N/A</v>
      </c>
    </row>
    <row r="96" spans="1:88" x14ac:dyDescent="0.25">
      <c r="A96" t="s">
        <v>194</v>
      </c>
      <c r="B96">
        <v>11754</v>
      </c>
      <c r="C96" t="s">
        <v>195</v>
      </c>
      <c r="D96">
        <v>18252</v>
      </c>
      <c r="E96">
        <v>16956</v>
      </c>
      <c r="F96">
        <v>317</v>
      </c>
      <c r="G96">
        <v>71</v>
      </c>
      <c r="H96">
        <v>9</v>
      </c>
      <c r="I96">
        <v>245</v>
      </c>
      <c r="J96">
        <v>9</v>
      </c>
      <c r="K96">
        <v>57</v>
      </c>
      <c r="L96">
        <v>0</v>
      </c>
      <c r="M96">
        <v>0</v>
      </c>
      <c r="N96">
        <v>21</v>
      </c>
      <c r="O96">
        <v>18</v>
      </c>
      <c r="P96">
        <v>18</v>
      </c>
      <c r="Q96">
        <v>68</v>
      </c>
      <c r="R96">
        <v>0</v>
      </c>
      <c r="S96">
        <v>0</v>
      </c>
      <c r="T96">
        <v>0</v>
      </c>
      <c r="U96">
        <v>0</v>
      </c>
      <c r="V96">
        <v>0</v>
      </c>
      <c r="W96">
        <v>5</v>
      </c>
      <c r="X96">
        <v>0</v>
      </c>
      <c r="Y96">
        <v>23</v>
      </c>
      <c r="Z96">
        <v>0</v>
      </c>
      <c r="AA96">
        <v>145</v>
      </c>
      <c r="AB96">
        <v>4</v>
      </c>
      <c r="AC96">
        <v>71</v>
      </c>
      <c r="AD96">
        <v>0</v>
      </c>
      <c r="AE96">
        <v>0</v>
      </c>
      <c r="AF96">
        <v>0</v>
      </c>
      <c r="AG96">
        <v>0</v>
      </c>
      <c r="AH96">
        <v>10</v>
      </c>
      <c r="AI96">
        <v>14</v>
      </c>
      <c r="AJ96">
        <v>0</v>
      </c>
      <c r="AK96">
        <v>70</v>
      </c>
      <c r="AL96">
        <v>0</v>
      </c>
      <c r="AM96">
        <v>0</v>
      </c>
      <c r="AN96">
        <v>0</v>
      </c>
      <c r="AO96">
        <v>121</v>
      </c>
      <c r="AP96">
        <v>0</v>
      </c>
      <c r="AQ96">
        <v>0</v>
      </c>
      <c r="AR96">
        <v>0</v>
      </c>
      <c r="AT96">
        <v>11754</v>
      </c>
      <c r="AU96" t="str">
        <f>AX96</f>
        <v>Estimate; Total: - Spanish or Spanish Creole:</v>
      </c>
      <c r="AV96" t="s">
        <v>988</v>
      </c>
      <c r="AX96" t="str">
        <f t="shared" si="85"/>
        <v>Estimate; Total: - Spanish or Spanish Creole:</v>
      </c>
      <c r="AY96" t="str">
        <f t="shared" si="86"/>
        <v>N/A</v>
      </c>
      <c r="AZ96" t="str">
        <f t="shared" si="48"/>
        <v>N/A</v>
      </c>
      <c r="BA96" t="str">
        <f t="shared" si="49"/>
        <v>N/A</v>
      </c>
      <c r="BB96" t="str">
        <f t="shared" si="50"/>
        <v>N/A</v>
      </c>
      <c r="BC96" t="str">
        <f t="shared" si="51"/>
        <v>N/A</v>
      </c>
      <c r="BD96" t="str">
        <f t="shared" si="52"/>
        <v>N/A</v>
      </c>
      <c r="BE96" t="str">
        <f t="shared" si="53"/>
        <v>N/A</v>
      </c>
      <c r="BF96" t="str">
        <f t="shared" si="54"/>
        <v>N/A</v>
      </c>
      <c r="BG96" t="str">
        <f t="shared" si="55"/>
        <v>N/A</v>
      </c>
      <c r="BH96" t="str">
        <f t="shared" si="56"/>
        <v>N/A</v>
      </c>
      <c r="BI96" t="str">
        <f t="shared" si="57"/>
        <v>N/A</v>
      </c>
      <c r="BJ96" t="str">
        <f t="shared" si="58"/>
        <v>N/A</v>
      </c>
      <c r="BK96" t="str">
        <f t="shared" si="59"/>
        <v>N/A</v>
      </c>
      <c r="BL96" t="str">
        <f t="shared" si="60"/>
        <v>N/A</v>
      </c>
      <c r="BM96" t="str">
        <f t="shared" si="61"/>
        <v>N/A</v>
      </c>
      <c r="BN96" t="str">
        <f t="shared" si="62"/>
        <v>N/A</v>
      </c>
      <c r="BO96" t="str">
        <f t="shared" si="63"/>
        <v>N/A</v>
      </c>
      <c r="BP96" t="str">
        <f t="shared" si="64"/>
        <v>N/A</v>
      </c>
      <c r="BQ96" t="str">
        <f t="shared" si="65"/>
        <v>N/A</v>
      </c>
      <c r="BR96" t="str">
        <f t="shared" si="66"/>
        <v>N/A</v>
      </c>
      <c r="BS96" t="str">
        <f t="shared" si="67"/>
        <v>N/A</v>
      </c>
      <c r="BT96" t="str">
        <f t="shared" si="68"/>
        <v>N/A</v>
      </c>
      <c r="BU96" t="str">
        <f t="shared" si="69"/>
        <v>N/A</v>
      </c>
      <c r="BV96" t="str">
        <f t="shared" si="70"/>
        <v>N/A</v>
      </c>
      <c r="BW96" t="str">
        <f t="shared" si="71"/>
        <v>N/A</v>
      </c>
      <c r="BX96" t="str">
        <f t="shared" si="72"/>
        <v>N/A</v>
      </c>
      <c r="BY96" t="str">
        <f t="shared" si="73"/>
        <v>N/A</v>
      </c>
      <c r="BZ96" t="str">
        <f t="shared" si="74"/>
        <v>N/A</v>
      </c>
      <c r="CA96" t="str">
        <f t="shared" si="75"/>
        <v>N/A</v>
      </c>
      <c r="CB96" t="str">
        <f t="shared" si="76"/>
        <v>N/A</v>
      </c>
      <c r="CC96" t="str">
        <f t="shared" si="77"/>
        <v>N/A</v>
      </c>
      <c r="CD96" t="str">
        <f t="shared" si="78"/>
        <v>N/A</v>
      </c>
      <c r="CE96" t="str">
        <f t="shared" si="79"/>
        <v>N/A</v>
      </c>
      <c r="CF96" t="str">
        <f t="shared" si="80"/>
        <v>N/A</v>
      </c>
      <c r="CG96" t="str">
        <f t="shared" si="81"/>
        <v>N/A</v>
      </c>
      <c r="CH96" t="str">
        <f t="shared" si="82"/>
        <v>N/A</v>
      </c>
      <c r="CI96" t="str">
        <f t="shared" si="83"/>
        <v>N/A</v>
      </c>
      <c r="CJ96" t="str">
        <f t="shared" si="84"/>
        <v>N/A</v>
      </c>
    </row>
    <row r="97" spans="1:88" x14ac:dyDescent="0.25">
      <c r="A97" t="s">
        <v>196</v>
      </c>
      <c r="B97">
        <v>11755</v>
      </c>
      <c r="C97" t="s">
        <v>197</v>
      </c>
      <c r="D97">
        <v>11621</v>
      </c>
      <c r="E97">
        <v>9447</v>
      </c>
      <c r="F97">
        <v>970</v>
      </c>
      <c r="G97">
        <v>29</v>
      </c>
      <c r="H97">
        <v>0</v>
      </c>
      <c r="I97">
        <v>124</v>
      </c>
      <c r="J97">
        <v>0</v>
      </c>
      <c r="K97">
        <v>24</v>
      </c>
      <c r="L97">
        <v>0</v>
      </c>
      <c r="M97">
        <v>0</v>
      </c>
      <c r="N97">
        <v>8</v>
      </c>
      <c r="O97">
        <v>74</v>
      </c>
      <c r="P97">
        <v>13</v>
      </c>
      <c r="Q97">
        <v>70</v>
      </c>
      <c r="R97">
        <v>0</v>
      </c>
      <c r="S97">
        <v>0</v>
      </c>
      <c r="T97">
        <v>0</v>
      </c>
      <c r="U97">
        <v>152</v>
      </c>
      <c r="V97">
        <v>28</v>
      </c>
      <c r="W97">
        <v>38</v>
      </c>
      <c r="X97">
        <v>130</v>
      </c>
      <c r="Y97">
        <v>59</v>
      </c>
      <c r="Z97">
        <v>29</v>
      </c>
      <c r="AA97">
        <v>143</v>
      </c>
      <c r="AB97">
        <v>21</v>
      </c>
      <c r="AC97">
        <v>62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48</v>
      </c>
      <c r="AJ97">
        <v>11</v>
      </c>
      <c r="AK97">
        <v>0</v>
      </c>
      <c r="AL97">
        <v>0</v>
      </c>
      <c r="AM97">
        <v>0</v>
      </c>
      <c r="AN97">
        <v>0</v>
      </c>
      <c r="AO97">
        <v>141</v>
      </c>
      <c r="AP97">
        <v>0</v>
      </c>
      <c r="AQ97">
        <v>0</v>
      </c>
      <c r="AR97">
        <v>0</v>
      </c>
      <c r="AT97">
        <v>11755</v>
      </c>
      <c r="AU97" t="str">
        <f t="shared" ref="AU97:AU102" si="89">AX97</f>
        <v>Estimate; Total: - Spanish or Spanish Creole:</v>
      </c>
      <c r="AV97" t="s">
        <v>988</v>
      </c>
      <c r="AX97" t="str">
        <f t="shared" si="85"/>
        <v>Estimate; Total: - Spanish or Spanish Creole:</v>
      </c>
      <c r="AY97" t="str">
        <f t="shared" si="86"/>
        <v>N/A</v>
      </c>
      <c r="AZ97" t="str">
        <f t="shared" si="48"/>
        <v>N/A</v>
      </c>
      <c r="BA97" t="str">
        <f t="shared" si="49"/>
        <v>N/A</v>
      </c>
      <c r="BB97" t="str">
        <f t="shared" si="50"/>
        <v>N/A</v>
      </c>
      <c r="BC97" t="str">
        <f t="shared" si="51"/>
        <v>N/A</v>
      </c>
      <c r="BD97" t="str">
        <f t="shared" si="52"/>
        <v>N/A</v>
      </c>
      <c r="BE97" t="str">
        <f t="shared" si="53"/>
        <v>N/A</v>
      </c>
      <c r="BF97" t="str">
        <f t="shared" si="54"/>
        <v>N/A</v>
      </c>
      <c r="BG97" t="str">
        <f t="shared" si="55"/>
        <v>N/A</v>
      </c>
      <c r="BH97" t="str">
        <f t="shared" si="56"/>
        <v>N/A</v>
      </c>
      <c r="BI97" t="str">
        <f t="shared" si="57"/>
        <v>N/A</v>
      </c>
      <c r="BJ97" t="str">
        <f t="shared" si="58"/>
        <v>N/A</v>
      </c>
      <c r="BK97" t="str">
        <f t="shared" si="59"/>
        <v>N/A</v>
      </c>
      <c r="BL97" t="str">
        <f t="shared" si="60"/>
        <v>N/A</v>
      </c>
      <c r="BM97" t="str">
        <f t="shared" si="61"/>
        <v>N/A</v>
      </c>
      <c r="BN97" t="str">
        <f t="shared" si="62"/>
        <v>N/A</v>
      </c>
      <c r="BO97" t="str">
        <f t="shared" si="63"/>
        <v>N/A</v>
      </c>
      <c r="BP97" t="str">
        <f t="shared" si="64"/>
        <v>N/A</v>
      </c>
      <c r="BQ97" t="str">
        <f t="shared" si="65"/>
        <v>N/A</v>
      </c>
      <c r="BR97" t="str">
        <f t="shared" si="66"/>
        <v>N/A</v>
      </c>
      <c r="BS97" t="str">
        <f t="shared" si="67"/>
        <v>N/A</v>
      </c>
      <c r="BT97" t="str">
        <f t="shared" si="68"/>
        <v>N/A</v>
      </c>
      <c r="BU97" t="str">
        <f t="shared" si="69"/>
        <v>N/A</v>
      </c>
      <c r="BV97" t="str">
        <f t="shared" si="70"/>
        <v>N/A</v>
      </c>
      <c r="BW97" t="str">
        <f t="shared" si="71"/>
        <v>N/A</v>
      </c>
      <c r="BX97" t="str">
        <f t="shared" si="72"/>
        <v>N/A</v>
      </c>
      <c r="BY97" t="str">
        <f t="shared" si="73"/>
        <v>N/A</v>
      </c>
      <c r="BZ97" t="str">
        <f t="shared" si="74"/>
        <v>N/A</v>
      </c>
      <c r="CA97" t="str">
        <f t="shared" si="75"/>
        <v>N/A</v>
      </c>
      <c r="CB97" t="str">
        <f t="shared" si="76"/>
        <v>N/A</v>
      </c>
      <c r="CC97" t="str">
        <f t="shared" si="77"/>
        <v>N/A</v>
      </c>
      <c r="CD97" t="str">
        <f t="shared" si="78"/>
        <v>N/A</v>
      </c>
      <c r="CE97" t="str">
        <f t="shared" si="79"/>
        <v>N/A</v>
      </c>
      <c r="CF97" t="str">
        <f t="shared" si="80"/>
        <v>N/A</v>
      </c>
      <c r="CG97" t="str">
        <f t="shared" si="81"/>
        <v>N/A</v>
      </c>
      <c r="CH97" t="str">
        <f t="shared" si="82"/>
        <v>N/A</v>
      </c>
      <c r="CI97" t="str">
        <f t="shared" si="83"/>
        <v>N/A</v>
      </c>
      <c r="CJ97" t="str">
        <f t="shared" si="84"/>
        <v>N/A</v>
      </c>
    </row>
    <row r="98" spans="1:88" x14ac:dyDescent="0.25">
      <c r="A98" t="s">
        <v>198</v>
      </c>
      <c r="B98">
        <v>11756</v>
      </c>
      <c r="C98" t="s">
        <v>199</v>
      </c>
      <c r="D98">
        <v>40455</v>
      </c>
      <c r="E98">
        <v>33649</v>
      </c>
      <c r="F98">
        <v>3231</v>
      </c>
      <c r="G98">
        <v>51</v>
      </c>
      <c r="H98">
        <v>43</v>
      </c>
      <c r="I98">
        <v>439</v>
      </c>
      <c r="J98">
        <v>13</v>
      </c>
      <c r="K98">
        <v>79</v>
      </c>
      <c r="L98">
        <v>2</v>
      </c>
      <c r="M98">
        <v>69</v>
      </c>
      <c r="N98">
        <v>36</v>
      </c>
      <c r="O98">
        <v>245</v>
      </c>
      <c r="P98">
        <v>114</v>
      </c>
      <c r="Q98">
        <v>125</v>
      </c>
      <c r="R98">
        <v>44</v>
      </c>
      <c r="S98">
        <v>5</v>
      </c>
      <c r="T98">
        <v>0</v>
      </c>
      <c r="U98">
        <v>7</v>
      </c>
      <c r="V98">
        <v>0</v>
      </c>
      <c r="W98">
        <v>366</v>
      </c>
      <c r="X98">
        <v>156</v>
      </c>
      <c r="Y98">
        <v>223</v>
      </c>
      <c r="Z98">
        <v>9</v>
      </c>
      <c r="AA98">
        <v>420</v>
      </c>
      <c r="AB98">
        <v>29</v>
      </c>
      <c r="AC98">
        <v>157</v>
      </c>
      <c r="AD98">
        <v>0</v>
      </c>
      <c r="AE98">
        <v>0</v>
      </c>
      <c r="AF98">
        <v>23</v>
      </c>
      <c r="AG98">
        <v>0</v>
      </c>
      <c r="AH98">
        <v>115</v>
      </c>
      <c r="AI98">
        <v>245</v>
      </c>
      <c r="AJ98">
        <v>430</v>
      </c>
      <c r="AK98">
        <v>0</v>
      </c>
      <c r="AL98">
        <v>0</v>
      </c>
      <c r="AM98">
        <v>0</v>
      </c>
      <c r="AN98">
        <v>10</v>
      </c>
      <c r="AO98">
        <v>58</v>
      </c>
      <c r="AP98">
        <v>48</v>
      </c>
      <c r="AQ98">
        <v>0</v>
      </c>
      <c r="AR98">
        <v>14</v>
      </c>
      <c r="AT98">
        <v>11756</v>
      </c>
      <c r="AU98" t="str">
        <f t="shared" si="89"/>
        <v>Estimate; Total: - Spanish or Spanish Creole:</v>
      </c>
      <c r="AV98" t="s">
        <v>988</v>
      </c>
      <c r="AX98" t="str">
        <f t="shared" si="85"/>
        <v>Estimate; Total: - Spanish or Spanish Creole:</v>
      </c>
      <c r="AY98" t="str">
        <f t="shared" si="86"/>
        <v>N/A</v>
      </c>
      <c r="AZ98" t="str">
        <f t="shared" si="48"/>
        <v>N/A</v>
      </c>
      <c r="BA98" t="str">
        <f t="shared" si="49"/>
        <v>N/A</v>
      </c>
      <c r="BB98" t="str">
        <f t="shared" si="50"/>
        <v>N/A</v>
      </c>
      <c r="BC98" t="str">
        <f t="shared" si="51"/>
        <v>N/A</v>
      </c>
      <c r="BD98" t="str">
        <f t="shared" si="52"/>
        <v>N/A</v>
      </c>
      <c r="BE98" t="str">
        <f t="shared" si="53"/>
        <v>N/A</v>
      </c>
      <c r="BF98" t="str">
        <f t="shared" si="54"/>
        <v>N/A</v>
      </c>
      <c r="BG98" t="str">
        <f t="shared" si="55"/>
        <v>N/A</v>
      </c>
      <c r="BH98" t="str">
        <f t="shared" si="56"/>
        <v>N/A</v>
      </c>
      <c r="BI98" t="str">
        <f t="shared" si="57"/>
        <v>N/A</v>
      </c>
      <c r="BJ98" t="str">
        <f t="shared" si="58"/>
        <v>N/A</v>
      </c>
      <c r="BK98" t="str">
        <f t="shared" si="59"/>
        <v>N/A</v>
      </c>
      <c r="BL98" t="str">
        <f t="shared" si="60"/>
        <v>N/A</v>
      </c>
      <c r="BM98" t="str">
        <f t="shared" si="61"/>
        <v>N/A</v>
      </c>
      <c r="BN98" t="str">
        <f t="shared" si="62"/>
        <v>N/A</v>
      </c>
      <c r="BO98" t="str">
        <f t="shared" si="63"/>
        <v>N/A</v>
      </c>
      <c r="BP98" t="str">
        <f t="shared" si="64"/>
        <v>N/A</v>
      </c>
      <c r="BQ98" t="str">
        <f t="shared" si="65"/>
        <v>N/A</v>
      </c>
      <c r="BR98" t="str">
        <f t="shared" si="66"/>
        <v>N/A</v>
      </c>
      <c r="BS98" t="str">
        <f t="shared" si="67"/>
        <v>N/A</v>
      </c>
      <c r="BT98" t="str">
        <f t="shared" si="68"/>
        <v>N/A</v>
      </c>
      <c r="BU98" t="str">
        <f t="shared" si="69"/>
        <v>N/A</v>
      </c>
      <c r="BV98" t="str">
        <f t="shared" si="70"/>
        <v>N/A</v>
      </c>
      <c r="BW98" t="str">
        <f t="shared" si="71"/>
        <v>N/A</v>
      </c>
      <c r="BX98" t="str">
        <f t="shared" si="72"/>
        <v>N/A</v>
      </c>
      <c r="BY98" t="str">
        <f t="shared" si="73"/>
        <v>N/A</v>
      </c>
      <c r="BZ98" t="str">
        <f t="shared" si="74"/>
        <v>N/A</v>
      </c>
      <c r="CA98" t="str">
        <f t="shared" si="75"/>
        <v>N/A</v>
      </c>
      <c r="CB98" t="str">
        <f t="shared" si="76"/>
        <v>N/A</v>
      </c>
      <c r="CC98" t="str">
        <f t="shared" si="77"/>
        <v>N/A</v>
      </c>
      <c r="CD98" t="str">
        <f t="shared" si="78"/>
        <v>N/A</v>
      </c>
      <c r="CE98" t="str">
        <f t="shared" si="79"/>
        <v>N/A</v>
      </c>
      <c r="CF98" t="str">
        <f t="shared" si="80"/>
        <v>N/A</v>
      </c>
      <c r="CG98" t="str">
        <f t="shared" si="81"/>
        <v>N/A</v>
      </c>
      <c r="CH98" t="str">
        <f t="shared" si="82"/>
        <v>N/A</v>
      </c>
      <c r="CI98" t="str">
        <f t="shared" si="83"/>
        <v>N/A</v>
      </c>
      <c r="CJ98" t="str">
        <f t="shared" si="84"/>
        <v>N/A</v>
      </c>
    </row>
    <row r="99" spans="1:88" x14ac:dyDescent="0.25">
      <c r="A99" t="s">
        <v>200</v>
      </c>
      <c r="B99">
        <v>11757</v>
      </c>
      <c r="C99" t="s">
        <v>201</v>
      </c>
      <c r="D99">
        <v>43030</v>
      </c>
      <c r="E99">
        <v>33390</v>
      </c>
      <c r="F99">
        <v>3635</v>
      </c>
      <c r="G99">
        <v>123</v>
      </c>
      <c r="H99">
        <v>65</v>
      </c>
      <c r="I99">
        <v>1058</v>
      </c>
      <c r="J99">
        <v>33</v>
      </c>
      <c r="K99">
        <v>144</v>
      </c>
      <c r="L99">
        <v>50</v>
      </c>
      <c r="M99">
        <v>0</v>
      </c>
      <c r="N99">
        <v>15</v>
      </c>
      <c r="O99">
        <v>307</v>
      </c>
      <c r="P99">
        <v>73</v>
      </c>
      <c r="Q99">
        <v>2501</v>
      </c>
      <c r="R99">
        <v>34</v>
      </c>
      <c r="S99">
        <v>321</v>
      </c>
      <c r="T99">
        <v>9</v>
      </c>
      <c r="U99">
        <v>7</v>
      </c>
      <c r="V99">
        <v>0</v>
      </c>
      <c r="W99">
        <v>267</v>
      </c>
      <c r="X99">
        <v>25</v>
      </c>
      <c r="Y99">
        <v>43</v>
      </c>
      <c r="Z99">
        <v>173</v>
      </c>
      <c r="AA99">
        <v>155</v>
      </c>
      <c r="AB99">
        <v>13</v>
      </c>
      <c r="AC99">
        <v>24</v>
      </c>
      <c r="AD99">
        <v>24</v>
      </c>
      <c r="AE99">
        <v>0</v>
      </c>
      <c r="AF99">
        <v>0</v>
      </c>
      <c r="AG99">
        <v>0</v>
      </c>
      <c r="AH99">
        <v>0</v>
      </c>
      <c r="AI99">
        <v>247</v>
      </c>
      <c r="AJ99">
        <v>245</v>
      </c>
      <c r="AK99">
        <v>0</v>
      </c>
      <c r="AL99">
        <v>0</v>
      </c>
      <c r="AM99">
        <v>9</v>
      </c>
      <c r="AN99">
        <v>9</v>
      </c>
      <c r="AO99">
        <v>21</v>
      </c>
      <c r="AP99">
        <v>10</v>
      </c>
      <c r="AQ99">
        <v>0</v>
      </c>
      <c r="AR99">
        <v>0</v>
      </c>
      <c r="AT99">
        <v>11757</v>
      </c>
      <c r="AU99" t="str">
        <f t="shared" si="89"/>
        <v>Estimate; Total: - Spanish or Spanish Creole:</v>
      </c>
      <c r="AV99" t="s">
        <v>988</v>
      </c>
      <c r="AX99" t="str">
        <f t="shared" si="85"/>
        <v>Estimate; Total: - Spanish or Spanish Creole:</v>
      </c>
      <c r="AY99" t="str">
        <f t="shared" si="86"/>
        <v>N/A</v>
      </c>
      <c r="AZ99" t="str">
        <f t="shared" si="48"/>
        <v>N/A</v>
      </c>
      <c r="BA99" t="str">
        <f t="shared" si="49"/>
        <v>N/A</v>
      </c>
      <c r="BB99" t="str">
        <f t="shared" si="50"/>
        <v>N/A</v>
      </c>
      <c r="BC99" t="str">
        <f t="shared" si="51"/>
        <v>N/A</v>
      </c>
      <c r="BD99" t="str">
        <f t="shared" si="52"/>
        <v>N/A</v>
      </c>
      <c r="BE99" t="str">
        <f t="shared" si="53"/>
        <v>N/A</v>
      </c>
      <c r="BF99" t="str">
        <f t="shared" si="54"/>
        <v>N/A</v>
      </c>
      <c r="BG99" t="str">
        <f t="shared" si="55"/>
        <v>N/A</v>
      </c>
      <c r="BH99" t="str">
        <f t="shared" si="56"/>
        <v>N/A</v>
      </c>
      <c r="BI99" t="str">
        <f t="shared" si="57"/>
        <v>N/A</v>
      </c>
      <c r="BJ99" t="str">
        <f t="shared" si="58"/>
        <v>N/A</v>
      </c>
      <c r="BK99" t="str">
        <f t="shared" si="59"/>
        <v>N/A</v>
      </c>
      <c r="BL99" t="str">
        <f t="shared" si="60"/>
        <v>N/A</v>
      </c>
      <c r="BM99" t="str">
        <f t="shared" si="61"/>
        <v>N/A</v>
      </c>
      <c r="BN99" t="str">
        <f t="shared" si="62"/>
        <v>N/A</v>
      </c>
      <c r="BO99" t="str">
        <f t="shared" si="63"/>
        <v>N/A</v>
      </c>
      <c r="BP99" t="str">
        <f t="shared" si="64"/>
        <v>N/A</v>
      </c>
      <c r="BQ99" t="str">
        <f t="shared" si="65"/>
        <v>N/A</v>
      </c>
      <c r="BR99" t="str">
        <f t="shared" si="66"/>
        <v>N/A</v>
      </c>
      <c r="BS99" t="str">
        <f t="shared" si="67"/>
        <v>N/A</v>
      </c>
      <c r="BT99" t="str">
        <f t="shared" si="68"/>
        <v>N/A</v>
      </c>
      <c r="BU99" t="str">
        <f t="shared" si="69"/>
        <v>N/A</v>
      </c>
      <c r="BV99" t="str">
        <f t="shared" si="70"/>
        <v>N/A</v>
      </c>
      <c r="BW99" t="str">
        <f t="shared" si="71"/>
        <v>N/A</v>
      </c>
      <c r="BX99" t="str">
        <f t="shared" si="72"/>
        <v>N/A</v>
      </c>
      <c r="BY99" t="str">
        <f t="shared" si="73"/>
        <v>N/A</v>
      </c>
      <c r="BZ99" t="str">
        <f t="shared" si="74"/>
        <v>N/A</v>
      </c>
      <c r="CA99" t="str">
        <f t="shared" si="75"/>
        <v>N/A</v>
      </c>
      <c r="CB99" t="str">
        <f t="shared" si="76"/>
        <v>N/A</v>
      </c>
      <c r="CC99" t="str">
        <f t="shared" si="77"/>
        <v>N/A</v>
      </c>
      <c r="CD99" t="str">
        <f t="shared" si="78"/>
        <v>N/A</v>
      </c>
      <c r="CE99" t="str">
        <f t="shared" si="79"/>
        <v>N/A</v>
      </c>
      <c r="CF99" t="str">
        <f t="shared" si="80"/>
        <v>N/A</v>
      </c>
      <c r="CG99" t="str">
        <f t="shared" si="81"/>
        <v>N/A</v>
      </c>
      <c r="CH99" t="str">
        <f t="shared" si="82"/>
        <v>N/A</v>
      </c>
      <c r="CI99" t="str">
        <f t="shared" si="83"/>
        <v>N/A</v>
      </c>
      <c r="CJ99" t="str">
        <f t="shared" si="84"/>
        <v>N/A</v>
      </c>
    </row>
    <row r="100" spans="1:88" x14ac:dyDescent="0.25">
      <c r="A100" t="s">
        <v>202</v>
      </c>
      <c r="B100">
        <v>11758</v>
      </c>
      <c r="C100" t="s">
        <v>203</v>
      </c>
      <c r="D100">
        <v>52907</v>
      </c>
      <c r="E100">
        <v>46345</v>
      </c>
      <c r="F100">
        <v>3100</v>
      </c>
      <c r="G100">
        <v>140</v>
      </c>
      <c r="H100">
        <v>84</v>
      </c>
      <c r="I100">
        <v>1178</v>
      </c>
      <c r="J100">
        <v>132</v>
      </c>
      <c r="K100">
        <v>130</v>
      </c>
      <c r="L100">
        <v>11</v>
      </c>
      <c r="M100">
        <v>6</v>
      </c>
      <c r="N100">
        <v>0</v>
      </c>
      <c r="O100">
        <v>325</v>
      </c>
      <c r="P100">
        <v>117</v>
      </c>
      <c r="Q100">
        <v>79</v>
      </c>
      <c r="R100">
        <v>98</v>
      </c>
      <c r="S100">
        <v>19</v>
      </c>
      <c r="T100">
        <v>0</v>
      </c>
      <c r="U100">
        <v>21</v>
      </c>
      <c r="V100">
        <v>52</v>
      </c>
      <c r="W100">
        <v>221</v>
      </c>
      <c r="X100">
        <v>32</v>
      </c>
      <c r="Y100">
        <v>58</v>
      </c>
      <c r="Z100">
        <v>39</v>
      </c>
      <c r="AA100">
        <v>378</v>
      </c>
      <c r="AB100">
        <v>22</v>
      </c>
      <c r="AC100">
        <v>10</v>
      </c>
      <c r="AD100">
        <v>0</v>
      </c>
      <c r="AE100">
        <v>0</v>
      </c>
      <c r="AF100">
        <v>46</v>
      </c>
      <c r="AG100">
        <v>0</v>
      </c>
      <c r="AH100">
        <v>21</v>
      </c>
      <c r="AI100">
        <v>18</v>
      </c>
      <c r="AJ100">
        <v>51</v>
      </c>
      <c r="AK100">
        <v>0</v>
      </c>
      <c r="AL100">
        <v>0</v>
      </c>
      <c r="AM100">
        <v>0</v>
      </c>
      <c r="AN100">
        <v>38</v>
      </c>
      <c r="AO100">
        <v>80</v>
      </c>
      <c r="AP100">
        <v>56</v>
      </c>
      <c r="AQ100">
        <v>0</v>
      </c>
      <c r="AR100">
        <v>0</v>
      </c>
      <c r="AT100">
        <v>11758</v>
      </c>
      <c r="AU100" t="str">
        <f t="shared" si="89"/>
        <v>Estimate; Total: - Spanish or Spanish Creole:</v>
      </c>
      <c r="AV100" t="s">
        <v>988</v>
      </c>
      <c r="AX100" t="str">
        <f t="shared" si="85"/>
        <v>Estimate; Total: - Spanish or Spanish Creole:</v>
      </c>
      <c r="AY100" t="str">
        <f t="shared" si="86"/>
        <v>N/A</v>
      </c>
      <c r="AZ100" t="str">
        <f t="shared" si="48"/>
        <v>N/A</v>
      </c>
      <c r="BA100" t="str">
        <f t="shared" si="49"/>
        <v>N/A</v>
      </c>
      <c r="BB100" t="str">
        <f t="shared" si="50"/>
        <v>N/A</v>
      </c>
      <c r="BC100" t="str">
        <f t="shared" si="51"/>
        <v>N/A</v>
      </c>
      <c r="BD100" t="str">
        <f t="shared" si="52"/>
        <v>N/A</v>
      </c>
      <c r="BE100" t="str">
        <f t="shared" si="53"/>
        <v>N/A</v>
      </c>
      <c r="BF100" t="str">
        <f t="shared" si="54"/>
        <v>N/A</v>
      </c>
      <c r="BG100" t="str">
        <f t="shared" si="55"/>
        <v>N/A</v>
      </c>
      <c r="BH100" t="str">
        <f t="shared" si="56"/>
        <v>N/A</v>
      </c>
      <c r="BI100" t="str">
        <f t="shared" si="57"/>
        <v>N/A</v>
      </c>
      <c r="BJ100" t="str">
        <f t="shared" si="58"/>
        <v>N/A</v>
      </c>
      <c r="BK100" t="str">
        <f t="shared" si="59"/>
        <v>N/A</v>
      </c>
      <c r="BL100" t="str">
        <f t="shared" si="60"/>
        <v>N/A</v>
      </c>
      <c r="BM100" t="str">
        <f t="shared" si="61"/>
        <v>N/A</v>
      </c>
      <c r="BN100" t="str">
        <f t="shared" si="62"/>
        <v>N/A</v>
      </c>
      <c r="BO100" t="str">
        <f t="shared" si="63"/>
        <v>N/A</v>
      </c>
      <c r="BP100" t="str">
        <f t="shared" si="64"/>
        <v>N/A</v>
      </c>
      <c r="BQ100" t="str">
        <f t="shared" si="65"/>
        <v>N/A</v>
      </c>
      <c r="BR100" t="str">
        <f t="shared" si="66"/>
        <v>N/A</v>
      </c>
      <c r="BS100" t="str">
        <f t="shared" si="67"/>
        <v>N/A</v>
      </c>
      <c r="BT100" t="str">
        <f t="shared" si="68"/>
        <v>N/A</v>
      </c>
      <c r="BU100" t="str">
        <f t="shared" si="69"/>
        <v>N/A</v>
      </c>
      <c r="BV100" t="str">
        <f t="shared" si="70"/>
        <v>N/A</v>
      </c>
      <c r="BW100" t="str">
        <f t="shared" si="71"/>
        <v>N/A</v>
      </c>
      <c r="BX100" t="str">
        <f t="shared" si="72"/>
        <v>N/A</v>
      </c>
      <c r="BY100" t="str">
        <f t="shared" si="73"/>
        <v>N/A</v>
      </c>
      <c r="BZ100" t="str">
        <f t="shared" si="74"/>
        <v>N/A</v>
      </c>
      <c r="CA100" t="str">
        <f t="shared" si="75"/>
        <v>N/A</v>
      </c>
      <c r="CB100" t="str">
        <f t="shared" si="76"/>
        <v>N/A</v>
      </c>
      <c r="CC100" t="str">
        <f t="shared" si="77"/>
        <v>N/A</v>
      </c>
      <c r="CD100" t="str">
        <f t="shared" si="78"/>
        <v>N/A</v>
      </c>
      <c r="CE100" t="str">
        <f t="shared" si="79"/>
        <v>N/A</v>
      </c>
      <c r="CF100" t="str">
        <f t="shared" si="80"/>
        <v>N/A</v>
      </c>
      <c r="CG100" t="str">
        <f t="shared" si="81"/>
        <v>N/A</v>
      </c>
      <c r="CH100" t="str">
        <f t="shared" si="82"/>
        <v>N/A</v>
      </c>
      <c r="CI100" t="str">
        <f t="shared" si="83"/>
        <v>N/A</v>
      </c>
      <c r="CJ100" t="str">
        <f t="shared" si="84"/>
        <v>N/A</v>
      </c>
    </row>
    <row r="101" spans="1:88" x14ac:dyDescent="0.25">
      <c r="A101" t="s">
        <v>204</v>
      </c>
      <c r="B101">
        <v>11762</v>
      </c>
      <c r="C101" t="s">
        <v>205</v>
      </c>
      <c r="D101">
        <v>21784</v>
      </c>
      <c r="E101">
        <v>20166</v>
      </c>
      <c r="F101">
        <v>588</v>
      </c>
      <c r="G101">
        <v>66</v>
      </c>
      <c r="H101">
        <v>0</v>
      </c>
      <c r="I101">
        <v>381</v>
      </c>
      <c r="J101">
        <v>0</v>
      </c>
      <c r="K101">
        <v>73</v>
      </c>
      <c r="L101">
        <v>0</v>
      </c>
      <c r="M101">
        <v>0</v>
      </c>
      <c r="N101">
        <v>0</v>
      </c>
      <c r="O101">
        <v>106</v>
      </c>
      <c r="P101">
        <v>33</v>
      </c>
      <c r="Q101">
        <v>25</v>
      </c>
      <c r="R101">
        <v>0</v>
      </c>
      <c r="S101">
        <v>41</v>
      </c>
      <c r="T101">
        <v>0</v>
      </c>
      <c r="U101">
        <v>0</v>
      </c>
      <c r="V101">
        <v>24</v>
      </c>
      <c r="W101">
        <v>35</v>
      </c>
      <c r="X101">
        <v>0</v>
      </c>
      <c r="Y101">
        <v>0</v>
      </c>
      <c r="Z101">
        <v>19</v>
      </c>
      <c r="AA101">
        <v>100</v>
      </c>
      <c r="AB101">
        <v>0</v>
      </c>
      <c r="AC101">
        <v>20</v>
      </c>
      <c r="AD101">
        <v>0</v>
      </c>
      <c r="AE101">
        <v>0</v>
      </c>
      <c r="AF101">
        <v>0</v>
      </c>
      <c r="AG101">
        <v>0</v>
      </c>
      <c r="AH101">
        <v>8</v>
      </c>
      <c r="AI101">
        <v>19</v>
      </c>
      <c r="AJ101">
        <v>24</v>
      </c>
      <c r="AK101">
        <v>1</v>
      </c>
      <c r="AL101">
        <v>0</v>
      </c>
      <c r="AM101">
        <v>0</v>
      </c>
      <c r="AN101">
        <v>8</v>
      </c>
      <c r="AO101">
        <v>37</v>
      </c>
      <c r="AP101">
        <v>10</v>
      </c>
      <c r="AQ101">
        <v>0</v>
      </c>
      <c r="AR101">
        <v>0</v>
      </c>
      <c r="AT101">
        <v>11762</v>
      </c>
      <c r="AU101" t="str">
        <f t="shared" si="89"/>
        <v>Estimate; Total: - Spanish or Spanish Creole:</v>
      </c>
      <c r="AV101" t="s">
        <v>988</v>
      </c>
      <c r="AX101" t="str">
        <f t="shared" si="85"/>
        <v>Estimate; Total: - Spanish or Spanish Creole:</v>
      </c>
      <c r="AY101" t="str">
        <f t="shared" si="86"/>
        <v>N/A</v>
      </c>
      <c r="AZ101" t="str">
        <f t="shared" si="48"/>
        <v>N/A</v>
      </c>
      <c r="BA101" t="str">
        <f t="shared" si="49"/>
        <v>N/A</v>
      </c>
      <c r="BB101" t="str">
        <f t="shared" si="50"/>
        <v>N/A</v>
      </c>
      <c r="BC101" t="str">
        <f t="shared" si="51"/>
        <v>N/A</v>
      </c>
      <c r="BD101" t="str">
        <f t="shared" si="52"/>
        <v>N/A</v>
      </c>
      <c r="BE101" t="str">
        <f t="shared" si="53"/>
        <v>N/A</v>
      </c>
      <c r="BF101" t="str">
        <f t="shared" si="54"/>
        <v>N/A</v>
      </c>
      <c r="BG101" t="str">
        <f t="shared" si="55"/>
        <v>N/A</v>
      </c>
      <c r="BH101" t="str">
        <f t="shared" si="56"/>
        <v>N/A</v>
      </c>
      <c r="BI101" t="str">
        <f t="shared" si="57"/>
        <v>N/A</v>
      </c>
      <c r="BJ101" t="str">
        <f t="shared" si="58"/>
        <v>N/A</v>
      </c>
      <c r="BK101" t="str">
        <f t="shared" si="59"/>
        <v>N/A</v>
      </c>
      <c r="BL101" t="str">
        <f t="shared" si="60"/>
        <v>N/A</v>
      </c>
      <c r="BM101" t="str">
        <f t="shared" si="61"/>
        <v>N/A</v>
      </c>
      <c r="BN101" t="str">
        <f t="shared" si="62"/>
        <v>N/A</v>
      </c>
      <c r="BO101" t="str">
        <f t="shared" si="63"/>
        <v>N/A</v>
      </c>
      <c r="BP101" t="str">
        <f t="shared" si="64"/>
        <v>N/A</v>
      </c>
      <c r="BQ101" t="str">
        <f t="shared" si="65"/>
        <v>N/A</v>
      </c>
      <c r="BR101" t="str">
        <f t="shared" si="66"/>
        <v>N/A</v>
      </c>
      <c r="BS101" t="str">
        <f t="shared" si="67"/>
        <v>N/A</v>
      </c>
      <c r="BT101" t="str">
        <f t="shared" si="68"/>
        <v>N/A</v>
      </c>
      <c r="BU101" t="str">
        <f t="shared" si="69"/>
        <v>N/A</v>
      </c>
      <c r="BV101" t="str">
        <f t="shared" si="70"/>
        <v>N/A</v>
      </c>
      <c r="BW101" t="str">
        <f t="shared" si="71"/>
        <v>N/A</v>
      </c>
      <c r="BX101" t="str">
        <f t="shared" si="72"/>
        <v>N/A</v>
      </c>
      <c r="BY101" t="str">
        <f t="shared" si="73"/>
        <v>N/A</v>
      </c>
      <c r="BZ101" t="str">
        <f t="shared" si="74"/>
        <v>N/A</v>
      </c>
      <c r="CA101" t="str">
        <f t="shared" si="75"/>
        <v>N/A</v>
      </c>
      <c r="CB101" t="str">
        <f t="shared" si="76"/>
        <v>N/A</v>
      </c>
      <c r="CC101" t="str">
        <f t="shared" si="77"/>
        <v>N/A</v>
      </c>
      <c r="CD101" t="str">
        <f t="shared" si="78"/>
        <v>N/A</v>
      </c>
      <c r="CE101" t="str">
        <f t="shared" si="79"/>
        <v>N/A</v>
      </c>
      <c r="CF101" t="str">
        <f t="shared" si="80"/>
        <v>N/A</v>
      </c>
      <c r="CG101" t="str">
        <f t="shared" si="81"/>
        <v>N/A</v>
      </c>
      <c r="CH101" t="str">
        <f t="shared" si="82"/>
        <v>N/A</v>
      </c>
      <c r="CI101" t="str">
        <f t="shared" si="83"/>
        <v>N/A</v>
      </c>
      <c r="CJ101" t="str">
        <f t="shared" si="84"/>
        <v>N/A</v>
      </c>
    </row>
    <row r="102" spans="1:88" x14ac:dyDescent="0.25">
      <c r="A102" t="s">
        <v>206</v>
      </c>
      <c r="B102">
        <v>11763</v>
      </c>
      <c r="C102" t="s">
        <v>207</v>
      </c>
      <c r="D102">
        <v>27431</v>
      </c>
      <c r="E102">
        <v>21479</v>
      </c>
      <c r="F102">
        <v>4115</v>
      </c>
      <c r="G102">
        <v>70</v>
      </c>
      <c r="H102">
        <v>72</v>
      </c>
      <c r="I102">
        <v>181</v>
      </c>
      <c r="J102">
        <v>64</v>
      </c>
      <c r="K102">
        <v>50</v>
      </c>
      <c r="L102">
        <v>0</v>
      </c>
      <c r="M102">
        <v>0</v>
      </c>
      <c r="N102">
        <v>11</v>
      </c>
      <c r="O102">
        <v>123</v>
      </c>
      <c r="P102">
        <v>86</v>
      </c>
      <c r="Q102">
        <v>144</v>
      </c>
      <c r="R102">
        <v>36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403</v>
      </c>
      <c r="Y102">
        <v>49</v>
      </c>
      <c r="Z102">
        <v>55</v>
      </c>
      <c r="AA102">
        <v>226</v>
      </c>
      <c r="AB102">
        <v>21</v>
      </c>
      <c r="AC102">
        <v>15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133</v>
      </c>
      <c r="AJ102">
        <v>37</v>
      </c>
      <c r="AK102">
        <v>0</v>
      </c>
      <c r="AL102">
        <v>0</v>
      </c>
      <c r="AM102">
        <v>15</v>
      </c>
      <c r="AN102">
        <v>0</v>
      </c>
      <c r="AO102">
        <v>0</v>
      </c>
      <c r="AP102">
        <v>11</v>
      </c>
      <c r="AQ102">
        <v>35</v>
      </c>
      <c r="AR102">
        <v>0</v>
      </c>
      <c r="AT102">
        <v>11763</v>
      </c>
      <c r="AU102" t="str">
        <f t="shared" si="89"/>
        <v>Estimate; Total: - Spanish or Spanish Creole:</v>
      </c>
      <c r="AV102" t="s">
        <v>988</v>
      </c>
      <c r="AX102" t="str">
        <f t="shared" si="85"/>
        <v>Estimate; Total: - Spanish or Spanish Creole:</v>
      </c>
      <c r="AY102" t="str">
        <f t="shared" si="86"/>
        <v>N/A</v>
      </c>
      <c r="AZ102" t="str">
        <f t="shared" si="48"/>
        <v>N/A</v>
      </c>
      <c r="BA102" t="str">
        <f t="shared" si="49"/>
        <v>N/A</v>
      </c>
      <c r="BB102" t="str">
        <f t="shared" si="50"/>
        <v>N/A</v>
      </c>
      <c r="BC102" t="str">
        <f t="shared" si="51"/>
        <v>N/A</v>
      </c>
      <c r="BD102" t="str">
        <f t="shared" si="52"/>
        <v>N/A</v>
      </c>
      <c r="BE102" t="str">
        <f t="shared" si="53"/>
        <v>N/A</v>
      </c>
      <c r="BF102" t="str">
        <f t="shared" si="54"/>
        <v>N/A</v>
      </c>
      <c r="BG102" t="str">
        <f t="shared" si="55"/>
        <v>N/A</v>
      </c>
      <c r="BH102" t="str">
        <f t="shared" si="56"/>
        <v>N/A</v>
      </c>
      <c r="BI102" t="str">
        <f t="shared" si="57"/>
        <v>N/A</v>
      </c>
      <c r="BJ102" t="str">
        <f t="shared" si="58"/>
        <v>N/A</v>
      </c>
      <c r="BK102" t="str">
        <f t="shared" si="59"/>
        <v>N/A</v>
      </c>
      <c r="BL102" t="str">
        <f t="shared" si="60"/>
        <v>N/A</v>
      </c>
      <c r="BM102" t="str">
        <f t="shared" si="61"/>
        <v>N/A</v>
      </c>
      <c r="BN102" t="str">
        <f t="shared" si="62"/>
        <v>N/A</v>
      </c>
      <c r="BO102" t="str">
        <f t="shared" si="63"/>
        <v>N/A</v>
      </c>
      <c r="BP102" t="str">
        <f t="shared" si="64"/>
        <v>N/A</v>
      </c>
      <c r="BQ102" t="str">
        <f t="shared" si="65"/>
        <v>N/A</v>
      </c>
      <c r="BR102" t="str">
        <f t="shared" si="66"/>
        <v>N/A</v>
      </c>
      <c r="BS102" t="str">
        <f t="shared" si="67"/>
        <v>N/A</v>
      </c>
      <c r="BT102" t="str">
        <f t="shared" si="68"/>
        <v>N/A</v>
      </c>
      <c r="BU102" t="str">
        <f t="shared" si="69"/>
        <v>N/A</v>
      </c>
      <c r="BV102" t="str">
        <f t="shared" si="70"/>
        <v>N/A</v>
      </c>
      <c r="BW102" t="str">
        <f t="shared" si="71"/>
        <v>N/A</v>
      </c>
      <c r="BX102" t="str">
        <f t="shared" si="72"/>
        <v>N/A</v>
      </c>
      <c r="BY102" t="str">
        <f t="shared" si="73"/>
        <v>N/A</v>
      </c>
      <c r="BZ102" t="str">
        <f t="shared" si="74"/>
        <v>N/A</v>
      </c>
      <c r="CA102" t="str">
        <f t="shared" si="75"/>
        <v>N/A</v>
      </c>
      <c r="CB102" t="str">
        <f t="shared" si="76"/>
        <v>N/A</v>
      </c>
      <c r="CC102" t="str">
        <f t="shared" si="77"/>
        <v>N/A</v>
      </c>
      <c r="CD102" t="str">
        <f t="shared" si="78"/>
        <v>N/A</v>
      </c>
      <c r="CE102" t="str">
        <f t="shared" si="79"/>
        <v>N/A</v>
      </c>
      <c r="CF102" t="str">
        <f t="shared" si="80"/>
        <v>N/A</v>
      </c>
      <c r="CG102" t="str">
        <f t="shared" si="81"/>
        <v>N/A</v>
      </c>
      <c r="CH102" t="str">
        <f t="shared" si="82"/>
        <v>N/A</v>
      </c>
      <c r="CI102" t="str">
        <f t="shared" si="83"/>
        <v>N/A</v>
      </c>
      <c r="CJ102" t="str">
        <f t="shared" si="84"/>
        <v>N/A</v>
      </c>
    </row>
    <row r="103" spans="1:88" x14ac:dyDescent="0.25">
      <c r="A103" t="s">
        <v>208</v>
      </c>
      <c r="B103">
        <v>11764</v>
      </c>
      <c r="C103" t="s">
        <v>209</v>
      </c>
      <c r="D103">
        <v>12315</v>
      </c>
      <c r="E103">
        <v>11064</v>
      </c>
      <c r="F103">
        <v>155</v>
      </c>
      <c r="G103">
        <v>64</v>
      </c>
      <c r="H103">
        <v>0</v>
      </c>
      <c r="I103">
        <v>130</v>
      </c>
      <c r="J103">
        <v>313</v>
      </c>
      <c r="K103">
        <v>36</v>
      </c>
      <c r="L103">
        <v>0</v>
      </c>
      <c r="M103">
        <v>0</v>
      </c>
      <c r="N103">
        <v>0</v>
      </c>
      <c r="O103">
        <v>177</v>
      </c>
      <c r="P103">
        <v>39</v>
      </c>
      <c r="Q103">
        <v>12</v>
      </c>
      <c r="R103">
        <v>0</v>
      </c>
      <c r="S103">
        <v>17</v>
      </c>
      <c r="T103">
        <v>0</v>
      </c>
      <c r="U103">
        <v>0</v>
      </c>
      <c r="V103">
        <v>0</v>
      </c>
      <c r="W103">
        <v>0</v>
      </c>
      <c r="X103">
        <v>67</v>
      </c>
      <c r="Y103">
        <v>0</v>
      </c>
      <c r="Z103">
        <v>19</v>
      </c>
      <c r="AA103">
        <v>109</v>
      </c>
      <c r="AB103">
        <v>0</v>
      </c>
      <c r="AC103">
        <v>22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91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T103">
        <v>11764</v>
      </c>
      <c r="AU103" t="str">
        <f>BB103</f>
        <v>Estimate; Total: - Portuguese or Portuguese Creole:</v>
      </c>
      <c r="AV103" t="s">
        <v>997</v>
      </c>
      <c r="AX103" t="str">
        <f t="shared" si="85"/>
        <v>FALSE</v>
      </c>
      <c r="AY103" t="str">
        <f t="shared" si="86"/>
        <v>FALSE</v>
      </c>
      <c r="AZ103" t="str">
        <f t="shared" si="48"/>
        <v>FALSE</v>
      </c>
      <c r="BA103" t="str">
        <f t="shared" si="49"/>
        <v>FALSE</v>
      </c>
      <c r="BB103" t="str">
        <f t="shared" si="50"/>
        <v>Estimate; Total: - Portuguese or Portuguese Creole:</v>
      </c>
      <c r="BC103" t="str">
        <f t="shared" si="51"/>
        <v>N/A</v>
      </c>
      <c r="BD103" t="str">
        <f t="shared" si="52"/>
        <v>N/A</v>
      </c>
      <c r="BE103" t="str">
        <f t="shared" si="53"/>
        <v>N/A</v>
      </c>
      <c r="BF103" t="str">
        <f t="shared" si="54"/>
        <v>N/A</v>
      </c>
      <c r="BG103" t="str">
        <f t="shared" si="55"/>
        <v>N/A</v>
      </c>
      <c r="BH103" t="str">
        <f t="shared" si="56"/>
        <v>N/A</v>
      </c>
      <c r="BI103" t="str">
        <f t="shared" si="57"/>
        <v>N/A</v>
      </c>
      <c r="BJ103" t="str">
        <f t="shared" si="58"/>
        <v>N/A</v>
      </c>
      <c r="BK103" t="str">
        <f t="shared" si="59"/>
        <v>N/A</v>
      </c>
      <c r="BL103" t="str">
        <f t="shared" si="60"/>
        <v>N/A</v>
      </c>
      <c r="BM103" t="str">
        <f t="shared" si="61"/>
        <v>N/A</v>
      </c>
      <c r="BN103" t="str">
        <f t="shared" si="62"/>
        <v>N/A</v>
      </c>
      <c r="BO103" t="str">
        <f t="shared" si="63"/>
        <v>N/A</v>
      </c>
      <c r="BP103" t="str">
        <f t="shared" si="64"/>
        <v>N/A</v>
      </c>
      <c r="BQ103" t="str">
        <f t="shared" si="65"/>
        <v>N/A</v>
      </c>
      <c r="BR103" t="str">
        <f t="shared" si="66"/>
        <v>N/A</v>
      </c>
      <c r="BS103" t="str">
        <f t="shared" si="67"/>
        <v>N/A</v>
      </c>
      <c r="BT103" t="str">
        <f t="shared" si="68"/>
        <v>N/A</v>
      </c>
      <c r="BU103" t="str">
        <f t="shared" si="69"/>
        <v>N/A</v>
      </c>
      <c r="BV103" t="str">
        <f t="shared" si="70"/>
        <v>N/A</v>
      </c>
      <c r="BW103" t="str">
        <f t="shared" si="71"/>
        <v>N/A</v>
      </c>
      <c r="BX103" t="str">
        <f t="shared" si="72"/>
        <v>N/A</v>
      </c>
      <c r="BY103" t="str">
        <f t="shared" si="73"/>
        <v>N/A</v>
      </c>
      <c r="BZ103" t="str">
        <f t="shared" si="74"/>
        <v>N/A</v>
      </c>
      <c r="CA103" t="str">
        <f t="shared" si="75"/>
        <v>N/A</v>
      </c>
      <c r="CB103" t="str">
        <f t="shared" si="76"/>
        <v>N/A</v>
      </c>
      <c r="CC103" t="str">
        <f t="shared" si="77"/>
        <v>N/A</v>
      </c>
      <c r="CD103" t="str">
        <f t="shared" si="78"/>
        <v>N/A</v>
      </c>
      <c r="CE103" t="str">
        <f t="shared" si="79"/>
        <v>N/A</v>
      </c>
      <c r="CF103" t="str">
        <f t="shared" si="80"/>
        <v>N/A</v>
      </c>
      <c r="CG103" t="str">
        <f t="shared" si="81"/>
        <v>N/A</v>
      </c>
      <c r="CH103" t="str">
        <f t="shared" si="82"/>
        <v>N/A</v>
      </c>
      <c r="CI103" t="str">
        <f t="shared" si="83"/>
        <v>N/A</v>
      </c>
      <c r="CJ103" t="str">
        <f t="shared" si="84"/>
        <v>N/A</v>
      </c>
    </row>
    <row r="104" spans="1:88" x14ac:dyDescent="0.25">
      <c r="A104" t="s">
        <v>210</v>
      </c>
      <c r="B104">
        <v>11765</v>
      </c>
      <c r="C104" t="s">
        <v>211</v>
      </c>
      <c r="D104">
        <v>716</v>
      </c>
      <c r="E104">
        <v>618</v>
      </c>
      <c r="F104">
        <v>30</v>
      </c>
      <c r="G104">
        <v>15</v>
      </c>
      <c r="H104">
        <v>0</v>
      </c>
      <c r="I104">
        <v>5</v>
      </c>
      <c r="J104">
        <v>3</v>
      </c>
      <c r="K104">
        <v>3</v>
      </c>
      <c r="L104">
        <v>0</v>
      </c>
      <c r="M104">
        <v>2</v>
      </c>
      <c r="N104">
        <v>0</v>
      </c>
      <c r="O104">
        <v>2</v>
      </c>
      <c r="P104">
        <v>0</v>
      </c>
      <c r="Q104">
        <v>0</v>
      </c>
      <c r="R104">
        <v>0</v>
      </c>
      <c r="S104">
        <v>0</v>
      </c>
      <c r="T104">
        <v>2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4</v>
      </c>
      <c r="AA104">
        <v>18</v>
      </c>
      <c r="AB104">
        <v>0</v>
      </c>
      <c r="AC104">
        <v>2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12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T104">
        <v>11765</v>
      </c>
      <c r="AU104" t="str">
        <f>AX104</f>
        <v>Estimate; Total: - Spanish or Spanish Creole:</v>
      </c>
      <c r="AV104" t="s">
        <v>988</v>
      </c>
      <c r="AX104" t="str">
        <f t="shared" si="85"/>
        <v>Estimate; Total: - Spanish or Spanish Creole:</v>
      </c>
      <c r="AY104" t="str">
        <f t="shared" si="86"/>
        <v>N/A</v>
      </c>
      <c r="AZ104" t="str">
        <f t="shared" si="48"/>
        <v>N/A</v>
      </c>
      <c r="BA104" t="str">
        <f t="shared" si="49"/>
        <v>N/A</v>
      </c>
      <c r="BB104" t="str">
        <f t="shared" si="50"/>
        <v>N/A</v>
      </c>
      <c r="BC104" t="str">
        <f t="shared" si="51"/>
        <v>N/A</v>
      </c>
      <c r="BD104" t="str">
        <f t="shared" si="52"/>
        <v>N/A</v>
      </c>
      <c r="BE104" t="str">
        <f t="shared" si="53"/>
        <v>N/A</v>
      </c>
      <c r="BF104" t="str">
        <f t="shared" si="54"/>
        <v>N/A</v>
      </c>
      <c r="BG104" t="str">
        <f t="shared" si="55"/>
        <v>N/A</v>
      </c>
      <c r="BH104" t="str">
        <f t="shared" si="56"/>
        <v>N/A</v>
      </c>
      <c r="BI104" t="str">
        <f t="shared" si="57"/>
        <v>N/A</v>
      </c>
      <c r="BJ104" t="str">
        <f t="shared" si="58"/>
        <v>N/A</v>
      </c>
      <c r="BK104" t="str">
        <f t="shared" si="59"/>
        <v>N/A</v>
      </c>
      <c r="BL104" t="str">
        <f t="shared" si="60"/>
        <v>N/A</v>
      </c>
      <c r="BM104" t="str">
        <f t="shared" si="61"/>
        <v>N/A</v>
      </c>
      <c r="BN104" t="str">
        <f t="shared" si="62"/>
        <v>N/A</v>
      </c>
      <c r="BO104" t="str">
        <f t="shared" si="63"/>
        <v>N/A</v>
      </c>
      <c r="BP104" t="str">
        <f t="shared" si="64"/>
        <v>N/A</v>
      </c>
      <c r="BQ104" t="str">
        <f t="shared" si="65"/>
        <v>N/A</v>
      </c>
      <c r="BR104" t="str">
        <f t="shared" si="66"/>
        <v>N/A</v>
      </c>
      <c r="BS104" t="str">
        <f t="shared" si="67"/>
        <v>N/A</v>
      </c>
      <c r="BT104" t="str">
        <f t="shared" si="68"/>
        <v>N/A</v>
      </c>
      <c r="BU104" t="str">
        <f t="shared" si="69"/>
        <v>N/A</v>
      </c>
      <c r="BV104" t="str">
        <f t="shared" si="70"/>
        <v>N/A</v>
      </c>
      <c r="BW104" t="str">
        <f t="shared" si="71"/>
        <v>N/A</v>
      </c>
      <c r="BX104" t="str">
        <f t="shared" si="72"/>
        <v>N/A</v>
      </c>
      <c r="BY104" t="str">
        <f t="shared" si="73"/>
        <v>N/A</v>
      </c>
      <c r="BZ104" t="str">
        <f t="shared" si="74"/>
        <v>N/A</v>
      </c>
      <c r="CA104" t="str">
        <f t="shared" si="75"/>
        <v>N/A</v>
      </c>
      <c r="CB104" t="str">
        <f t="shared" si="76"/>
        <v>N/A</v>
      </c>
      <c r="CC104" t="str">
        <f t="shared" si="77"/>
        <v>N/A</v>
      </c>
      <c r="CD104" t="str">
        <f t="shared" si="78"/>
        <v>N/A</v>
      </c>
      <c r="CE104" t="str">
        <f t="shared" si="79"/>
        <v>N/A</v>
      </c>
      <c r="CF104" t="str">
        <f t="shared" si="80"/>
        <v>N/A</v>
      </c>
      <c r="CG104" t="str">
        <f t="shared" si="81"/>
        <v>N/A</v>
      </c>
      <c r="CH104" t="str">
        <f t="shared" si="82"/>
        <v>N/A</v>
      </c>
      <c r="CI104" t="str">
        <f t="shared" si="83"/>
        <v>N/A</v>
      </c>
      <c r="CJ104" t="str">
        <f t="shared" si="84"/>
        <v>N/A</v>
      </c>
    </row>
    <row r="105" spans="1:88" x14ac:dyDescent="0.25">
      <c r="A105" t="s">
        <v>212</v>
      </c>
      <c r="B105">
        <v>11766</v>
      </c>
      <c r="C105" t="s">
        <v>213</v>
      </c>
      <c r="D105">
        <v>11746</v>
      </c>
      <c r="E105">
        <v>10114</v>
      </c>
      <c r="F105">
        <v>730</v>
      </c>
      <c r="G105">
        <v>4</v>
      </c>
      <c r="H105">
        <v>0</v>
      </c>
      <c r="I105">
        <v>104</v>
      </c>
      <c r="J105">
        <v>10</v>
      </c>
      <c r="K105">
        <v>69</v>
      </c>
      <c r="L105">
        <v>18</v>
      </c>
      <c r="M105">
        <v>0</v>
      </c>
      <c r="N105">
        <v>11</v>
      </c>
      <c r="O105">
        <v>24</v>
      </c>
      <c r="P105">
        <v>94</v>
      </c>
      <c r="Q105">
        <v>110</v>
      </c>
      <c r="R105">
        <v>14</v>
      </c>
      <c r="S105">
        <v>0</v>
      </c>
      <c r="T105">
        <v>0</v>
      </c>
      <c r="U105">
        <v>0</v>
      </c>
      <c r="V105">
        <v>0</v>
      </c>
      <c r="W105">
        <v>30</v>
      </c>
      <c r="X105">
        <v>14</v>
      </c>
      <c r="Y105">
        <v>0</v>
      </c>
      <c r="Z105">
        <v>17</v>
      </c>
      <c r="AA105">
        <v>11</v>
      </c>
      <c r="AB105">
        <v>52</v>
      </c>
      <c r="AC105">
        <v>7</v>
      </c>
      <c r="AD105">
        <v>0</v>
      </c>
      <c r="AE105">
        <v>0</v>
      </c>
      <c r="AF105">
        <v>0</v>
      </c>
      <c r="AG105">
        <v>0</v>
      </c>
      <c r="AH105">
        <v>30</v>
      </c>
      <c r="AI105">
        <v>180</v>
      </c>
      <c r="AJ105">
        <v>84</v>
      </c>
      <c r="AK105">
        <v>0</v>
      </c>
      <c r="AL105">
        <v>0</v>
      </c>
      <c r="AM105">
        <v>0</v>
      </c>
      <c r="AN105">
        <v>13</v>
      </c>
      <c r="AO105">
        <v>0</v>
      </c>
      <c r="AP105">
        <v>6</v>
      </c>
      <c r="AQ105">
        <v>0</v>
      </c>
      <c r="AR105">
        <v>0</v>
      </c>
      <c r="AT105">
        <v>11766</v>
      </c>
      <c r="AU105" t="str">
        <f t="shared" ref="AU105:AU123" si="90">AX105</f>
        <v>Estimate; Total: - Spanish or Spanish Creole:</v>
      </c>
      <c r="AV105" t="s">
        <v>988</v>
      </c>
      <c r="AX105" t="str">
        <f t="shared" si="85"/>
        <v>Estimate; Total: - Spanish or Spanish Creole:</v>
      </c>
      <c r="AY105" t="str">
        <f t="shared" si="86"/>
        <v>N/A</v>
      </c>
      <c r="AZ105" t="str">
        <f t="shared" si="48"/>
        <v>N/A</v>
      </c>
      <c r="BA105" t="str">
        <f t="shared" si="49"/>
        <v>N/A</v>
      </c>
      <c r="BB105" t="str">
        <f t="shared" si="50"/>
        <v>N/A</v>
      </c>
      <c r="BC105" t="str">
        <f t="shared" si="51"/>
        <v>N/A</v>
      </c>
      <c r="BD105" t="str">
        <f t="shared" si="52"/>
        <v>N/A</v>
      </c>
      <c r="BE105" t="str">
        <f t="shared" si="53"/>
        <v>N/A</v>
      </c>
      <c r="BF105" t="str">
        <f t="shared" si="54"/>
        <v>N/A</v>
      </c>
      <c r="BG105" t="str">
        <f t="shared" si="55"/>
        <v>N/A</v>
      </c>
      <c r="BH105" t="str">
        <f t="shared" si="56"/>
        <v>N/A</v>
      </c>
      <c r="BI105" t="str">
        <f t="shared" si="57"/>
        <v>N/A</v>
      </c>
      <c r="BJ105" t="str">
        <f t="shared" si="58"/>
        <v>N/A</v>
      </c>
      <c r="BK105" t="str">
        <f t="shared" si="59"/>
        <v>N/A</v>
      </c>
      <c r="BL105" t="str">
        <f t="shared" si="60"/>
        <v>N/A</v>
      </c>
      <c r="BM105" t="str">
        <f t="shared" si="61"/>
        <v>N/A</v>
      </c>
      <c r="BN105" t="str">
        <f t="shared" si="62"/>
        <v>N/A</v>
      </c>
      <c r="BO105" t="str">
        <f t="shared" si="63"/>
        <v>N/A</v>
      </c>
      <c r="BP105" t="str">
        <f t="shared" si="64"/>
        <v>N/A</v>
      </c>
      <c r="BQ105" t="str">
        <f t="shared" si="65"/>
        <v>N/A</v>
      </c>
      <c r="BR105" t="str">
        <f t="shared" si="66"/>
        <v>N/A</v>
      </c>
      <c r="BS105" t="str">
        <f t="shared" si="67"/>
        <v>N/A</v>
      </c>
      <c r="BT105" t="str">
        <f t="shared" si="68"/>
        <v>N/A</v>
      </c>
      <c r="BU105" t="str">
        <f t="shared" si="69"/>
        <v>N/A</v>
      </c>
      <c r="BV105" t="str">
        <f t="shared" si="70"/>
        <v>N/A</v>
      </c>
      <c r="BW105" t="str">
        <f t="shared" si="71"/>
        <v>N/A</v>
      </c>
      <c r="BX105" t="str">
        <f t="shared" si="72"/>
        <v>N/A</v>
      </c>
      <c r="BY105" t="str">
        <f t="shared" si="73"/>
        <v>N/A</v>
      </c>
      <c r="BZ105" t="str">
        <f t="shared" si="74"/>
        <v>N/A</v>
      </c>
      <c r="CA105" t="str">
        <f t="shared" si="75"/>
        <v>N/A</v>
      </c>
      <c r="CB105" t="str">
        <f t="shared" si="76"/>
        <v>N/A</v>
      </c>
      <c r="CC105" t="str">
        <f t="shared" si="77"/>
        <v>N/A</v>
      </c>
      <c r="CD105" t="str">
        <f t="shared" si="78"/>
        <v>N/A</v>
      </c>
      <c r="CE105" t="str">
        <f t="shared" si="79"/>
        <v>N/A</v>
      </c>
      <c r="CF105" t="str">
        <f t="shared" si="80"/>
        <v>N/A</v>
      </c>
      <c r="CG105" t="str">
        <f t="shared" si="81"/>
        <v>N/A</v>
      </c>
      <c r="CH105" t="str">
        <f t="shared" si="82"/>
        <v>N/A</v>
      </c>
      <c r="CI105" t="str">
        <f t="shared" si="83"/>
        <v>N/A</v>
      </c>
      <c r="CJ105" t="str">
        <f t="shared" si="84"/>
        <v>N/A</v>
      </c>
    </row>
    <row r="106" spans="1:88" x14ac:dyDescent="0.25">
      <c r="A106" t="s">
        <v>214</v>
      </c>
      <c r="B106">
        <v>11767</v>
      </c>
      <c r="C106" t="s">
        <v>215</v>
      </c>
      <c r="D106">
        <v>14750</v>
      </c>
      <c r="E106">
        <v>12627</v>
      </c>
      <c r="F106">
        <v>551</v>
      </c>
      <c r="G106">
        <v>46</v>
      </c>
      <c r="H106">
        <v>170</v>
      </c>
      <c r="I106">
        <v>269</v>
      </c>
      <c r="J106">
        <v>140</v>
      </c>
      <c r="K106">
        <v>36</v>
      </c>
      <c r="L106">
        <v>0</v>
      </c>
      <c r="M106">
        <v>0</v>
      </c>
      <c r="N106">
        <v>0</v>
      </c>
      <c r="O106">
        <v>262</v>
      </c>
      <c r="P106">
        <v>0</v>
      </c>
      <c r="Q106">
        <v>0</v>
      </c>
      <c r="R106">
        <v>2</v>
      </c>
      <c r="S106">
        <v>0</v>
      </c>
      <c r="T106">
        <v>0</v>
      </c>
      <c r="U106">
        <v>33</v>
      </c>
      <c r="V106">
        <v>0</v>
      </c>
      <c r="W106">
        <v>19</v>
      </c>
      <c r="X106">
        <v>0</v>
      </c>
      <c r="Y106">
        <v>0</v>
      </c>
      <c r="Z106">
        <v>31</v>
      </c>
      <c r="AA106">
        <v>309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141</v>
      </c>
      <c r="AJ106">
        <v>23</v>
      </c>
      <c r="AK106">
        <v>0</v>
      </c>
      <c r="AL106">
        <v>0</v>
      </c>
      <c r="AM106">
        <v>0</v>
      </c>
      <c r="AN106">
        <v>0</v>
      </c>
      <c r="AO106">
        <v>89</v>
      </c>
      <c r="AP106">
        <v>2</v>
      </c>
      <c r="AQ106">
        <v>0</v>
      </c>
      <c r="AR106">
        <v>0</v>
      </c>
      <c r="AT106">
        <v>11767</v>
      </c>
      <c r="AU106" t="str">
        <f t="shared" si="90"/>
        <v>Estimate; Total: - Spanish or Spanish Creole:</v>
      </c>
      <c r="AV106" t="s">
        <v>988</v>
      </c>
      <c r="AX106" t="str">
        <f t="shared" si="85"/>
        <v>Estimate; Total: - Spanish or Spanish Creole:</v>
      </c>
      <c r="AY106" t="str">
        <f t="shared" si="86"/>
        <v>N/A</v>
      </c>
      <c r="AZ106" t="str">
        <f t="shared" si="48"/>
        <v>N/A</v>
      </c>
      <c r="BA106" t="str">
        <f t="shared" si="49"/>
        <v>N/A</v>
      </c>
      <c r="BB106" t="str">
        <f t="shared" si="50"/>
        <v>N/A</v>
      </c>
      <c r="BC106" t="str">
        <f t="shared" si="51"/>
        <v>N/A</v>
      </c>
      <c r="BD106" t="str">
        <f t="shared" si="52"/>
        <v>N/A</v>
      </c>
      <c r="BE106" t="str">
        <f t="shared" si="53"/>
        <v>N/A</v>
      </c>
      <c r="BF106" t="str">
        <f t="shared" si="54"/>
        <v>N/A</v>
      </c>
      <c r="BG106" t="str">
        <f t="shared" si="55"/>
        <v>N/A</v>
      </c>
      <c r="BH106" t="str">
        <f t="shared" si="56"/>
        <v>N/A</v>
      </c>
      <c r="BI106" t="str">
        <f t="shared" si="57"/>
        <v>N/A</v>
      </c>
      <c r="BJ106" t="str">
        <f t="shared" si="58"/>
        <v>N/A</v>
      </c>
      <c r="BK106" t="str">
        <f t="shared" si="59"/>
        <v>N/A</v>
      </c>
      <c r="BL106" t="str">
        <f t="shared" si="60"/>
        <v>N/A</v>
      </c>
      <c r="BM106" t="str">
        <f t="shared" si="61"/>
        <v>N/A</v>
      </c>
      <c r="BN106" t="str">
        <f t="shared" si="62"/>
        <v>N/A</v>
      </c>
      <c r="BO106" t="str">
        <f t="shared" si="63"/>
        <v>N/A</v>
      </c>
      <c r="BP106" t="str">
        <f t="shared" si="64"/>
        <v>N/A</v>
      </c>
      <c r="BQ106" t="str">
        <f t="shared" si="65"/>
        <v>N/A</v>
      </c>
      <c r="BR106" t="str">
        <f t="shared" si="66"/>
        <v>N/A</v>
      </c>
      <c r="BS106" t="str">
        <f t="shared" si="67"/>
        <v>N/A</v>
      </c>
      <c r="BT106" t="str">
        <f t="shared" si="68"/>
        <v>N/A</v>
      </c>
      <c r="BU106" t="str">
        <f t="shared" si="69"/>
        <v>N/A</v>
      </c>
      <c r="BV106" t="str">
        <f t="shared" si="70"/>
        <v>N/A</v>
      </c>
      <c r="BW106" t="str">
        <f t="shared" si="71"/>
        <v>N/A</v>
      </c>
      <c r="BX106" t="str">
        <f t="shared" si="72"/>
        <v>N/A</v>
      </c>
      <c r="BY106" t="str">
        <f t="shared" si="73"/>
        <v>N/A</v>
      </c>
      <c r="BZ106" t="str">
        <f t="shared" si="74"/>
        <v>N/A</v>
      </c>
      <c r="CA106" t="str">
        <f t="shared" si="75"/>
        <v>N/A</v>
      </c>
      <c r="CB106" t="str">
        <f t="shared" si="76"/>
        <v>N/A</v>
      </c>
      <c r="CC106" t="str">
        <f t="shared" si="77"/>
        <v>N/A</v>
      </c>
      <c r="CD106" t="str">
        <f t="shared" si="78"/>
        <v>N/A</v>
      </c>
      <c r="CE106" t="str">
        <f t="shared" si="79"/>
        <v>N/A</v>
      </c>
      <c r="CF106" t="str">
        <f t="shared" si="80"/>
        <v>N/A</v>
      </c>
      <c r="CG106" t="str">
        <f t="shared" si="81"/>
        <v>N/A</v>
      </c>
      <c r="CH106" t="str">
        <f t="shared" si="82"/>
        <v>N/A</v>
      </c>
      <c r="CI106" t="str">
        <f t="shared" si="83"/>
        <v>N/A</v>
      </c>
      <c r="CJ106" t="str">
        <f t="shared" si="84"/>
        <v>N/A</v>
      </c>
    </row>
    <row r="107" spans="1:88" x14ac:dyDescent="0.25">
      <c r="A107" t="s">
        <v>216</v>
      </c>
      <c r="B107">
        <v>11768</v>
      </c>
      <c r="C107" t="s">
        <v>217</v>
      </c>
      <c r="D107">
        <v>20931</v>
      </c>
      <c r="E107">
        <v>19117</v>
      </c>
      <c r="F107">
        <v>263</v>
      </c>
      <c r="G107">
        <v>169</v>
      </c>
      <c r="H107">
        <v>0</v>
      </c>
      <c r="I107">
        <v>73</v>
      </c>
      <c r="J107">
        <v>92</v>
      </c>
      <c r="K107">
        <v>146</v>
      </c>
      <c r="L107">
        <v>70</v>
      </c>
      <c r="M107">
        <v>2</v>
      </c>
      <c r="N107">
        <v>40</v>
      </c>
      <c r="O107">
        <v>6</v>
      </c>
      <c r="P107">
        <v>83</v>
      </c>
      <c r="Q107">
        <v>26</v>
      </c>
      <c r="R107">
        <v>38</v>
      </c>
      <c r="S107">
        <v>21</v>
      </c>
      <c r="T107">
        <v>12</v>
      </c>
      <c r="U107">
        <v>0</v>
      </c>
      <c r="V107">
        <v>0</v>
      </c>
      <c r="W107">
        <v>57</v>
      </c>
      <c r="X107">
        <v>0</v>
      </c>
      <c r="Y107">
        <v>4</v>
      </c>
      <c r="Z107">
        <v>205</v>
      </c>
      <c r="AA107">
        <v>208</v>
      </c>
      <c r="AB107">
        <v>34</v>
      </c>
      <c r="AC107">
        <v>145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34</v>
      </c>
      <c r="AJ107">
        <v>13</v>
      </c>
      <c r="AK107">
        <v>0</v>
      </c>
      <c r="AL107">
        <v>0</v>
      </c>
      <c r="AM107">
        <v>0</v>
      </c>
      <c r="AN107">
        <v>25</v>
      </c>
      <c r="AO107">
        <v>32</v>
      </c>
      <c r="AP107">
        <v>16</v>
      </c>
      <c r="AQ107">
        <v>0</v>
      </c>
      <c r="AR107">
        <v>0</v>
      </c>
      <c r="AT107">
        <v>11768</v>
      </c>
      <c r="AU107" t="str">
        <f t="shared" si="90"/>
        <v>Estimate; Total: - Spanish or Spanish Creole:</v>
      </c>
      <c r="AV107" t="s">
        <v>988</v>
      </c>
      <c r="AX107" t="str">
        <f t="shared" si="85"/>
        <v>Estimate; Total: - Spanish or Spanish Creole:</v>
      </c>
      <c r="AY107" t="str">
        <f t="shared" si="86"/>
        <v>N/A</v>
      </c>
      <c r="AZ107" t="str">
        <f t="shared" si="48"/>
        <v>N/A</v>
      </c>
      <c r="BA107" t="str">
        <f t="shared" si="49"/>
        <v>N/A</v>
      </c>
      <c r="BB107" t="str">
        <f t="shared" si="50"/>
        <v>N/A</v>
      </c>
      <c r="BC107" t="str">
        <f t="shared" si="51"/>
        <v>N/A</v>
      </c>
      <c r="BD107" t="str">
        <f t="shared" si="52"/>
        <v>N/A</v>
      </c>
      <c r="BE107" t="str">
        <f t="shared" si="53"/>
        <v>N/A</v>
      </c>
      <c r="BF107" t="str">
        <f t="shared" si="54"/>
        <v>N/A</v>
      </c>
      <c r="BG107" t="str">
        <f t="shared" si="55"/>
        <v>N/A</v>
      </c>
      <c r="BH107" t="str">
        <f t="shared" si="56"/>
        <v>N/A</v>
      </c>
      <c r="BI107" t="str">
        <f t="shared" si="57"/>
        <v>N/A</v>
      </c>
      <c r="BJ107" t="str">
        <f t="shared" si="58"/>
        <v>N/A</v>
      </c>
      <c r="BK107" t="str">
        <f t="shared" si="59"/>
        <v>N/A</v>
      </c>
      <c r="BL107" t="str">
        <f t="shared" si="60"/>
        <v>N/A</v>
      </c>
      <c r="BM107" t="str">
        <f t="shared" si="61"/>
        <v>N/A</v>
      </c>
      <c r="BN107" t="str">
        <f t="shared" si="62"/>
        <v>N/A</v>
      </c>
      <c r="BO107" t="str">
        <f t="shared" si="63"/>
        <v>N/A</v>
      </c>
      <c r="BP107" t="str">
        <f t="shared" si="64"/>
        <v>N/A</v>
      </c>
      <c r="BQ107" t="str">
        <f t="shared" si="65"/>
        <v>N/A</v>
      </c>
      <c r="BR107" t="str">
        <f t="shared" si="66"/>
        <v>N/A</v>
      </c>
      <c r="BS107" t="str">
        <f t="shared" si="67"/>
        <v>N/A</v>
      </c>
      <c r="BT107" t="str">
        <f t="shared" si="68"/>
        <v>N/A</v>
      </c>
      <c r="BU107" t="str">
        <f t="shared" si="69"/>
        <v>N/A</v>
      </c>
      <c r="BV107" t="str">
        <f t="shared" si="70"/>
        <v>N/A</v>
      </c>
      <c r="BW107" t="str">
        <f t="shared" si="71"/>
        <v>N/A</v>
      </c>
      <c r="BX107" t="str">
        <f t="shared" si="72"/>
        <v>N/A</v>
      </c>
      <c r="BY107" t="str">
        <f t="shared" si="73"/>
        <v>N/A</v>
      </c>
      <c r="BZ107" t="str">
        <f t="shared" si="74"/>
        <v>N/A</v>
      </c>
      <c r="CA107" t="str">
        <f t="shared" si="75"/>
        <v>N/A</v>
      </c>
      <c r="CB107" t="str">
        <f t="shared" si="76"/>
        <v>N/A</v>
      </c>
      <c r="CC107" t="str">
        <f t="shared" si="77"/>
        <v>N/A</v>
      </c>
      <c r="CD107" t="str">
        <f t="shared" si="78"/>
        <v>N/A</v>
      </c>
      <c r="CE107" t="str">
        <f t="shared" si="79"/>
        <v>N/A</v>
      </c>
      <c r="CF107" t="str">
        <f t="shared" si="80"/>
        <v>N/A</v>
      </c>
      <c r="CG107" t="str">
        <f t="shared" si="81"/>
        <v>N/A</v>
      </c>
      <c r="CH107" t="str">
        <f t="shared" si="82"/>
        <v>N/A</v>
      </c>
      <c r="CI107" t="str">
        <f t="shared" si="83"/>
        <v>N/A</v>
      </c>
      <c r="CJ107" t="str">
        <f t="shared" si="84"/>
        <v>N/A</v>
      </c>
    </row>
    <row r="108" spans="1:88" x14ac:dyDescent="0.25">
      <c r="A108" t="s">
        <v>218</v>
      </c>
      <c r="B108">
        <v>11769</v>
      </c>
      <c r="C108" t="s">
        <v>219</v>
      </c>
      <c r="D108">
        <v>8385</v>
      </c>
      <c r="E108">
        <v>7638</v>
      </c>
      <c r="F108">
        <v>182</v>
      </c>
      <c r="G108">
        <v>14</v>
      </c>
      <c r="H108">
        <v>13</v>
      </c>
      <c r="I108">
        <v>125</v>
      </c>
      <c r="J108">
        <v>0</v>
      </c>
      <c r="K108">
        <v>40</v>
      </c>
      <c r="L108">
        <v>0</v>
      </c>
      <c r="M108">
        <v>0</v>
      </c>
      <c r="N108">
        <v>0</v>
      </c>
      <c r="O108">
        <v>18</v>
      </c>
      <c r="P108">
        <v>0</v>
      </c>
      <c r="Q108">
        <v>45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10</v>
      </c>
      <c r="Z108">
        <v>5</v>
      </c>
      <c r="AA108">
        <v>59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29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165</v>
      </c>
      <c r="AP108">
        <v>30</v>
      </c>
      <c r="AQ108">
        <v>0</v>
      </c>
      <c r="AR108">
        <v>11</v>
      </c>
      <c r="AT108">
        <v>11769</v>
      </c>
      <c r="AU108" t="str">
        <f t="shared" si="90"/>
        <v>Estimate; Total: - Spanish or Spanish Creole:</v>
      </c>
      <c r="AV108" t="s">
        <v>988</v>
      </c>
      <c r="AX108" t="str">
        <f t="shared" si="85"/>
        <v>Estimate; Total: - Spanish or Spanish Creole:</v>
      </c>
      <c r="AY108" t="str">
        <f t="shared" si="86"/>
        <v>N/A</v>
      </c>
      <c r="AZ108" t="str">
        <f t="shared" si="48"/>
        <v>N/A</v>
      </c>
      <c r="BA108" t="str">
        <f t="shared" si="49"/>
        <v>N/A</v>
      </c>
      <c r="BB108" t="str">
        <f t="shared" si="50"/>
        <v>N/A</v>
      </c>
      <c r="BC108" t="str">
        <f t="shared" si="51"/>
        <v>N/A</v>
      </c>
      <c r="BD108" t="str">
        <f t="shared" si="52"/>
        <v>N/A</v>
      </c>
      <c r="BE108" t="str">
        <f t="shared" si="53"/>
        <v>N/A</v>
      </c>
      <c r="BF108" t="str">
        <f t="shared" si="54"/>
        <v>N/A</v>
      </c>
      <c r="BG108" t="str">
        <f t="shared" si="55"/>
        <v>N/A</v>
      </c>
      <c r="BH108" t="str">
        <f t="shared" si="56"/>
        <v>N/A</v>
      </c>
      <c r="BI108" t="str">
        <f t="shared" si="57"/>
        <v>N/A</v>
      </c>
      <c r="BJ108" t="str">
        <f t="shared" si="58"/>
        <v>N/A</v>
      </c>
      <c r="BK108" t="str">
        <f t="shared" si="59"/>
        <v>N/A</v>
      </c>
      <c r="BL108" t="str">
        <f t="shared" si="60"/>
        <v>N/A</v>
      </c>
      <c r="BM108" t="str">
        <f t="shared" si="61"/>
        <v>N/A</v>
      </c>
      <c r="BN108" t="str">
        <f t="shared" si="62"/>
        <v>N/A</v>
      </c>
      <c r="BO108" t="str">
        <f t="shared" si="63"/>
        <v>N/A</v>
      </c>
      <c r="BP108" t="str">
        <f t="shared" si="64"/>
        <v>N/A</v>
      </c>
      <c r="BQ108" t="str">
        <f t="shared" si="65"/>
        <v>N/A</v>
      </c>
      <c r="BR108" t="str">
        <f t="shared" si="66"/>
        <v>N/A</v>
      </c>
      <c r="BS108" t="str">
        <f t="shared" si="67"/>
        <v>N/A</v>
      </c>
      <c r="BT108" t="str">
        <f t="shared" si="68"/>
        <v>N/A</v>
      </c>
      <c r="BU108" t="str">
        <f t="shared" si="69"/>
        <v>N/A</v>
      </c>
      <c r="BV108" t="str">
        <f t="shared" si="70"/>
        <v>N/A</v>
      </c>
      <c r="BW108" t="str">
        <f t="shared" si="71"/>
        <v>N/A</v>
      </c>
      <c r="BX108" t="str">
        <f t="shared" si="72"/>
        <v>N/A</v>
      </c>
      <c r="BY108" t="str">
        <f t="shared" si="73"/>
        <v>N/A</v>
      </c>
      <c r="BZ108" t="str">
        <f t="shared" si="74"/>
        <v>N/A</v>
      </c>
      <c r="CA108" t="str">
        <f t="shared" si="75"/>
        <v>N/A</v>
      </c>
      <c r="CB108" t="str">
        <f t="shared" si="76"/>
        <v>N/A</v>
      </c>
      <c r="CC108" t="str">
        <f t="shared" si="77"/>
        <v>N/A</v>
      </c>
      <c r="CD108" t="str">
        <f t="shared" si="78"/>
        <v>N/A</v>
      </c>
      <c r="CE108" t="str">
        <f t="shared" si="79"/>
        <v>N/A</v>
      </c>
      <c r="CF108" t="str">
        <f t="shared" si="80"/>
        <v>N/A</v>
      </c>
      <c r="CG108" t="str">
        <f t="shared" si="81"/>
        <v>N/A</v>
      </c>
      <c r="CH108" t="str">
        <f t="shared" si="82"/>
        <v>N/A</v>
      </c>
      <c r="CI108" t="str">
        <f t="shared" si="83"/>
        <v>N/A</v>
      </c>
      <c r="CJ108" t="str">
        <f t="shared" si="84"/>
        <v>N/A</v>
      </c>
    </row>
    <row r="109" spans="1:88" x14ac:dyDescent="0.25">
      <c r="A109" t="s">
        <v>220</v>
      </c>
      <c r="B109">
        <v>11770</v>
      </c>
      <c r="C109" t="s">
        <v>221</v>
      </c>
      <c r="D109">
        <v>86</v>
      </c>
      <c r="E109">
        <v>78</v>
      </c>
      <c r="F109">
        <v>3</v>
      </c>
      <c r="G109">
        <v>3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2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T109">
        <v>11770</v>
      </c>
      <c r="AU109" t="str">
        <f t="shared" si="90"/>
        <v>Estimate; Total: - Spanish or Spanish Creole:</v>
      </c>
      <c r="AV109" t="s">
        <v>988</v>
      </c>
      <c r="AX109" t="str">
        <f t="shared" si="85"/>
        <v>Estimate; Total: - Spanish or Spanish Creole:</v>
      </c>
      <c r="AY109" t="str">
        <f t="shared" si="86"/>
        <v>N/A</v>
      </c>
      <c r="AZ109" t="str">
        <f t="shared" si="48"/>
        <v>N/A</v>
      </c>
      <c r="BA109" t="str">
        <f t="shared" si="49"/>
        <v>N/A</v>
      </c>
      <c r="BB109" t="str">
        <f t="shared" si="50"/>
        <v>N/A</v>
      </c>
      <c r="BC109" t="str">
        <f t="shared" si="51"/>
        <v>N/A</v>
      </c>
      <c r="BD109" t="str">
        <f t="shared" si="52"/>
        <v>N/A</v>
      </c>
      <c r="BE109" t="str">
        <f t="shared" si="53"/>
        <v>N/A</v>
      </c>
      <c r="BF109" t="str">
        <f t="shared" si="54"/>
        <v>N/A</v>
      </c>
      <c r="BG109" t="str">
        <f t="shared" si="55"/>
        <v>N/A</v>
      </c>
      <c r="BH109" t="str">
        <f t="shared" si="56"/>
        <v>N/A</v>
      </c>
      <c r="BI109" t="str">
        <f t="shared" si="57"/>
        <v>N/A</v>
      </c>
      <c r="BJ109" t="str">
        <f t="shared" si="58"/>
        <v>N/A</v>
      </c>
      <c r="BK109" t="str">
        <f t="shared" si="59"/>
        <v>N/A</v>
      </c>
      <c r="BL109" t="str">
        <f t="shared" si="60"/>
        <v>N/A</v>
      </c>
      <c r="BM109" t="str">
        <f t="shared" si="61"/>
        <v>N/A</v>
      </c>
      <c r="BN109" t="str">
        <f t="shared" si="62"/>
        <v>N/A</v>
      </c>
      <c r="BO109" t="str">
        <f t="shared" si="63"/>
        <v>N/A</v>
      </c>
      <c r="BP109" t="str">
        <f t="shared" si="64"/>
        <v>N/A</v>
      </c>
      <c r="BQ109" t="str">
        <f t="shared" si="65"/>
        <v>N/A</v>
      </c>
      <c r="BR109" t="str">
        <f t="shared" si="66"/>
        <v>N/A</v>
      </c>
      <c r="BS109" t="str">
        <f t="shared" si="67"/>
        <v>N/A</v>
      </c>
      <c r="BT109" t="str">
        <f t="shared" si="68"/>
        <v>N/A</v>
      </c>
      <c r="BU109" t="str">
        <f t="shared" si="69"/>
        <v>N/A</v>
      </c>
      <c r="BV109" t="str">
        <f t="shared" si="70"/>
        <v>N/A</v>
      </c>
      <c r="BW109" t="str">
        <f t="shared" si="71"/>
        <v>N/A</v>
      </c>
      <c r="BX109" t="str">
        <f t="shared" si="72"/>
        <v>N/A</v>
      </c>
      <c r="BY109" t="str">
        <f t="shared" si="73"/>
        <v>N/A</v>
      </c>
      <c r="BZ109" t="str">
        <f t="shared" si="74"/>
        <v>N/A</v>
      </c>
      <c r="CA109" t="str">
        <f t="shared" si="75"/>
        <v>N/A</v>
      </c>
      <c r="CB109" t="str">
        <f t="shared" si="76"/>
        <v>N/A</v>
      </c>
      <c r="CC109" t="str">
        <f t="shared" si="77"/>
        <v>N/A</v>
      </c>
      <c r="CD109" t="str">
        <f t="shared" si="78"/>
        <v>N/A</v>
      </c>
      <c r="CE109" t="str">
        <f t="shared" si="79"/>
        <v>N/A</v>
      </c>
      <c r="CF109" t="str">
        <f t="shared" si="80"/>
        <v>N/A</v>
      </c>
      <c r="CG109" t="str">
        <f t="shared" si="81"/>
        <v>N/A</v>
      </c>
      <c r="CH109" t="str">
        <f t="shared" si="82"/>
        <v>N/A</v>
      </c>
      <c r="CI109" t="str">
        <f t="shared" si="83"/>
        <v>N/A</v>
      </c>
      <c r="CJ109" t="str">
        <f t="shared" si="84"/>
        <v>N/A</v>
      </c>
    </row>
    <row r="110" spans="1:88" x14ac:dyDescent="0.25">
      <c r="A110" t="s">
        <v>222</v>
      </c>
      <c r="B110">
        <v>11771</v>
      </c>
      <c r="C110" t="s">
        <v>223</v>
      </c>
      <c r="D110">
        <v>8852</v>
      </c>
      <c r="E110">
        <v>6883</v>
      </c>
      <c r="F110">
        <v>879</v>
      </c>
      <c r="G110">
        <v>42</v>
      </c>
      <c r="H110">
        <v>0</v>
      </c>
      <c r="I110">
        <v>213</v>
      </c>
      <c r="J110">
        <v>6</v>
      </c>
      <c r="K110">
        <v>17</v>
      </c>
      <c r="L110">
        <v>2</v>
      </c>
      <c r="M110">
        <v>20</v>
      </c>
      <c r="N110">
        <v>6</v>
      </c>
      <c r="O110">
        <v>36</v>
      </c>
      <c r="P110">
        <v>38</v>
      </c>
      <c r="Q110">
        <v>97</v>
      </c>
      <c r="R110">
        <v>0</v>
      </c>
      <c r="S110">
        <v>0</v>
      </c>
      <c r="T110">
        <v>49</v>
      </c>
      <c r="U110">
        <v>66</v>
      </c>
      <c r="V110">
        <v>8</v>
      </c>
      <c r="W110">
        <v>43</v>
      </c>
      <c r="X110">
        <v>12</v>
      </c>
      <c r="Y110">
        <v>48</v>
      </c>
      <c r="Z110">
        <v>3</v>
      </c>
      <c r="AA110">
        <v>258</v>
      </c>
      <c r="AB110">
        <v>0</v>
      </c>
      <c r="AC110">
        <v>39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43</v>
      </c>
      <c r="AJ110">
        <v>7</v>
      </c>
      <c r="AK110">
        <v>0</v>
      </c>
      <c r="AL110">
        <v>0</v>
      </c>
      <c r="AM110">
        <v>0</v>
      </c>
      <c r="AN110">
        <v>5</v>
      </c>
      <c r="AO110">
        <v>3</v>
      </c>
      <c r="AP110">
        <v>26</v>
      </c>
      <c r="AQ110">
        <v>0</v>
      </c>
      <c r="AR110">
        <v>3</v>
      </c>
      <c r="AT110">
        <v>11771</v>
      </c>
      <c r="AU110" t="str">
        <f t="shared" si="90"/>
        <v>Estimate; Total: - Spanish or Spanish Creole:</v>
      </c>
      <c r="AV110" t="s">
        <v>988</v>
      </c>
      <c r="AX110" t="str">
        <f t="shared" si="85"/>
        <v>Estimate; Total: - Spanish or Spanish Creole:</v>
      </c>
      <c r="AY110" t="str">
        <f t="shared" si="86"/>
        <v>N/A</v>
      </c>
      <c r="AZ110" t="str">
        <f t="shared" si="48"/>
        <v>N/A</v>
      </c>
      <c r="BA110" t="str">
        <f t="shared" si="49"/>
        <v>N/A</v>
      </c>
      <c r="BB110" t="str">
        <f t="shared" si="50"/>
        <v>N/A</v>
      </c>
      <c r="BC110" t="str">
        <f t="shared" si="51"/>
        <v>N/A</v>
      </c>
      <c r="BD110" t="str">
        <f t="shared" si="52"/>
        <v>N/A</v>
      </c>
      <c r="BE110" t="str">
        <f t="shared" si="53"/>
        <v>N/A</v>
      </c>
      <c r="BF110" t="str">
        <f t="shared" si="54"/>
        <v>N/A</v>
      </c>
      <c r="BG110" t="str">
        <f t="shared" si="55"/>
        <v>N/A</v>
      </c>
      <c r="BH110" t="str">
        <f t="shared" si="56"/>
        <v>N/A</v>
      </c>
      <c r="BI110" t="str">
        <f t="shared" si="57"/>
        <v>N/A</v>
      </c>
      <c r="BJ110" t="str">
        <f t="shared" si="58"/>
        <v>N/A</v>
      </c>
      <c r="BK110" t="str">
        <f t="shared" si="59"/>
        <v>N/A</v>
      </c>
      <c r="BL110" t="str">
        <f t="shared" si="60"/>
        <v>N/A</v>
      </c>
      <c r="BM110" t="str">
        <f t="shared" si="61"/>
        <v>N/A</v>
      </c>
      <c r="BN110" t="str">
        <f t="shared" si="62"/>
        <v>N/A</v>
      </c>
      <c r="BO110" t="str">
        <f t="shared" si="63"/>
        <v>N/A</v>
      </c>
      <c r="BP110" t="str">
        <f t="shared" si="64"/>
        <v>N/A</v>
      </c>
      <c r="BQ110" t="str">
        <f t="shared" si="65"/>
        <v>N/A</v>
      </c>
      <c r="BR110" t="str">
        <f t="shared" si="66"/>
        <v>N/A</v>
      </c>
      <c r="BS110" t="str">
        <f t="shared" si="67"/>
        <v>N/A</v>
      </c>
      <c r="BT110" t="str">
        <f t="shared" si="68"/>
        <v>N/A</v>
      </c>
      <c r="BU110" t="str">
        <f t="shared" si="69"/>
        <v>N/A</v>
      </c>
      <c r="BV110" t="str">
        <f t="shared" si="70"/>
        <v>N/A</v>
      </c>
      <c r="BW110" t="str">
        <f t="shared" si="71"/>
        <v>N/A</v>
      </c>
      <c r="BX110" t="str">
        <f t="shared" si="72"/>
        <v>N/A</v>
      </c>
      <c r="BY110" t="str">
        <f t="shared" si="73"/>
        <v>N/A</v>
      </c>
      <c r="BZ110" t="str">
        <f t="shared" si="74"/>
        <v>N/A</v>
      </c>
      <c r="CA110" t="str">
        <f t="shared" si="75"/>
        <v>N/A</v>
      </c>
      <c r="CB110" t="str">
        <f t="shared" si="76"/>
        <v>N/A</v>
      </c>
      <c r="CC110" t="str">
        <f t="shared" si="77"/>
        <v>N/A</v>
      </c>
      <c r="CD110" t="str">
        <f t="shared" si="78"/>
        <v>N/A</v>
      </c>
      <c r="CE110" t="str">
        <f t="shared" si="79"/>
        <v>N/A</v>
      </c>
      <c r="CF110" t="str">
        <f t="shared" si="80"/>
        <v>N/A</v>
      </c>
      <c r="CG110" t="str">
        <f t="shared" si="81"/>
        <v>N/A</v>
      </c>
      <c r="CH110" t="str">
        <f t="shared" si="82"/>
        <v>N/A</v>
      </c>
      <c r="CI110" t="str">
        <f t="shared" si="83"/>
        <v>N/A</v>
      </c>
      <c r="CJ110" t="str">
        <f t="shared" si="84"/>
        <v>N/A</v>
      </c>
    </row>
    <row r="111" spans="1:88" x14ac:dyDescent="0.25">
      <c r="A111" t="s">
        <v>224</v>
      </c>
      <c r="B111">
        <v>11772</v>
      </c>
      <c r="C111" t="s">
        <v>225</v>
      </c>
      <c r="D111">
        <v>41782</v>
      </c>
      <c r="E111">
        <v>31991</v>
      </c>
      <c r="F111">
        <v>7427</v>
      </c>
      <c r="G111">
        <v>159</v>
      </c>
      <c r="H111">
        <v>41</v>
      </c>
      <c r="I111">
        <v>534</v>
      </c>
      <c r="J111">
        <v>112</v>
      </c>
      <c r="K111">
        <v>95</v>
      </c>
      <c r="L111">
        <v>21</v>
      </c>
      <c r="M111">
        <v>8</v>
      </c>
      <c r="N111">
        <v>14</v>
      </c>
      <c r="O111">
        <v>83</v>
      </c>
      <c r="P111">
        <v>34</v>
      </c>
      <c r="Q111">
        <v>14</v>
      </c>
      <c r="R111">
        <v>8</v>
      </c>
      <c r="S111">
        <v>92</v>
      </c>
      <c r="T111">
        <v>0</v>
      </c>
      <c r="U111">
        <v>0</v>
      </c>
      <c r="V111">
        <v>23</v>
      </c>
      <c r="W111">
        <v>0</v>
      </c>
      <c r="X111">
        <v>59</v>
      </c>
      <c r="Y111">
        <v>95</v>
      </c>
      <c r="Z111">
        <v>61</v>
      </c>
      <c r="AA111">
        <v>249</v>
      </c>
      <c r="AB111">
        <v>46</v>
      </c>
      <c r="AC111">
        <v>53</v>
      </c>
      <c r="AD111">
        <v>0</v>
      </c>
      <c r="AE111">
        <v>0</v>
      </c>
      <c r="AF111">
        <v>0</v>
      </c>
      <c r="AG111">
        <v>0</v>
      </c>
      <c r="AH111">
        <v>14</v>
      </c>
      <c r="AI111">
        <v>82</v>
      </c>
      <c r="AJ111">
        <v>119</v>
      </c>
      <c r="AK111">
        <v>61</v>
      </c>
      <c r="AL111">
        <v>0</v>
      </c>
      <c r="AM111">
        <v>0</v>
      </c>
      <c r="AN111">
        <v>11</v>
      </c>
      <c r="AO111">
        <v>56</v>
      </c>
      <c r="AP111">
        <v>25</v>
      </c>
      <c r="AQ111">
        <v>195</v>
      </c>
      <c r="AR111">
        <v>0</v>
      </c>
      <c r="AT111">
        <v>11772</v>
      </c>
      <c r="AU111" t="str">
        <f t="shared" si="90"/>
        <v>Estimate; Total: - Spanish or Spanish Creole:</v>
      </c>
      <c r="AV111" t="s">
        <v>988</v>
      </c>
      <c r="AX111" t="str">
        <f t="shared" si="85"/>
        <v>Estimate; Total: - Spanish or Spanish Creole:</v>
      </c>
      <c r="AY111" t="str">
        <f t="shared" si="86"/>
        <v>N/A</v>
      </c>
      <c r="AZ111" t="str">
        <f t="shared" si="48"/>
        <v>N/A</v>
      </c>
      <c r="BA111" t="str">
        <f t="shared" si="49"/>
        <v>N/A</v>
      </c>
      <c r="BB111" t="str">
        <f t="shared" si="50"/>
        <v>N/A</v>
      </c>
      <c r="BC111" t="str">
        <f t="shared" si="51"/>
        <v>N/A</v>
      </c>
      <c r="BD111" t="str">
        <f t="shared" si="52"/>
        <v>N/A</v>
      </c>
      <c r="BE111" t="str">
        <f t="shared" si="53"/>
        <v>N/A</v>
      </c>
      <c r="BF111" t="str">
        <f t="shared" si="54"/>
        <v>N/A</v>
      </c>
      <c r="BG111" t="str">
        <f t="shared" si="55"/>
        <v>N/A</v>
      </c>
      <c r="BH111" t="str">
        <f t="shared" si="56"/>
        <v>N/A</v>
      </c>
      <c r="BI111" t="str">
        <f t="shared" si="57"/>
        <v>N/A</v>
      </c>
      <c r="BJ111" t="str">
        <f t="shared" si="58"/>
        <v>N/A</v>
      </c>
      <c r="BK111" t="str">
        <f t="shared" si="59"/>
        <v>N/A</v>
      </c>
      <c r="BL111" t="str">
        <f t="shared" si="60"/>
        <v>N/A</v>
      </c>
      <c r="BM111" t="str">
        <f t="shared" si="61"/>
        <v>N/A</v>
      </c>
      <c r="BN111" t="str">
        <f t="shared" si="62"/>
        <v>N/A</v>
      </c>
      <c r="BO111" t="str">
        <f t="shared" si="63"/>
        <v>N/A</v>
      </c>
      <c r="BP111" t="str">
        <f t="shared" si="64"/>
        <v>N/A</v>
      </c>
      <c r="BQ111" t="str">
        <f t="shared" si="65"/>
        <v>N/A</v>
      </c>
      <c r="BR111" t="str">
        <f t="shared" si="66"/>
        <v>N/A</v>
      </c>
      <c r="BS111" t="str">
        <f t="shared" si="67"/>
        <v>N/A</v>
      </c>
      <c r="BT111" t="str">
        <f t="shared" si="68"/>
        <v>N/A</v>
      </c>
      <c r="BU111" t="str">
        <f t="shared" si="69"/>
        <v>N/A</v>
      </c>
      <c r="BV111" t="str">
        <f t="shared" si="70"/>
        <v>N/A</v>
      </c>
      <c r="BW111" t="str">
        <f t="shared" si="71"/>
        <v>N/A</v>
      </c>
      <c r="BX111" t="str">
        <f t="shared" si="72"/>
        <v>N/A</v>
      </c>
      <c r="BY111" t="str">
        <f t="shared" si="73"/>
        <v>N/A</v>
      </c>
      <c r="BZ111" t="str">
        <f t="shared" si="74"/>
        <v>N/A</v>
      </c>
      <c r="CA111" t="str">
        <f t="shared" si="75"/>
        <v>N/A</v>
      </c>
      <c r="CB111" t="str">
        <f t="shared" si="76"/>
        <v>N/A</v>
      </c>
      <c r="CC111" t="str">
        <f t="shared" si="77"/>
        <v>N/A</v>
      </c>
      <c r="CD111" t="str">
        <f t="shared" si="78"/>
        <v>N/A</v>
      </c>
      <c r="CE111" t="str">
        <f t="shared" si="79"/>
        <v>N/A</v>
      </c>
      <c r="CF111" t="str">
        <f t="shared" si="80"/>
        <v>N/A</v>
      </c>
      <c r="CG111" t="str">
        <f t="shared" si="81"/>
        <v>N/A</v>
      </c>
      <c r="CH111" t="str">
        <f t="shared" si="82"/>
        <v>N/A</v>
      </c>
      <c r="CI111" t="str">
        <f t="shared" si="83"/>
        <v>N/A</v>
      </c>
      <c r="CJ111" t="str">
        <f t="shared" si="84"/>
        <v>N/A</v>
      </c>
    </row>
    <row r="112" spans="1:88" x14ac:dyDescent="0.25">
      <c r="A112" t="s">
        <v>226</v>
      </c>
      <c r="B112">
        <v>11776</v>
      </c>
      <c r="C112" t="s">
        <v>227</v>
      </c>
      <c r="D112">
        <v>24203</v>
      </c>
      <c r="E112">
        <v>19525</v>
      </c>
      <c r="F112">
        <v>2790</v>
      </c>
      <c r="G112">
        <v>48</v>
      </c>
      <c r="H112">
        <v>0</v>
      </c>
      <c r="I112">
        <v>475</v>
      </c>
      <c r="J112">
        <v>42</v>
      </c>
      <c r="K112">
        <v>139</v>
      </c>
      <c r="L112">
        <v>0</v>
      </c>
      <c r="M112">
        <v>0</v>
      </c>
      <c r="N112">
        <v>11</v>
      </c>
      <c r="O112">
        <v>109</v>
      </c>
      <c r="P112">
        <v>20</v>
      </c>
      <c r="Q112">
        <v>67</v>
      </c>
      <c r="R112">
        <v>0</v>
      </c>
      <c r="S112">
        <v>94</v>
      </c>
      <c r="T112">
        <v>0</v>
      </c>
      <c r="U112">
        <v>19</v>
      </c>
      <c r="V112">
        <v>0</v>
      </c>
      <c r="W112">
        <v>0</v>
      </c>
      <c r="X112">
        <v>16</v>
      </c>
      <c r="Y112">
        <v>106</v>
      </c>
      <c r="Z112">
        <v>0</v>
      </c>
      <c r="AA112">
        <v>289</v>
      </c>
      <c r="AB112">
        <v>53</v>
      </c>
      <c r="AC112">
        <v>22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63</v>
      </c>
      <c r="AJ112">
        <v>11</v>
      </c>
      <c r="AK112">
        <v>0</v>
      </c>
      <c r="AL112">
        <v>0</v>
      </c>
      <c r="AM112">
        <v>0</v>
      </c>
      <c r="AN112">
        <v>163</v>
      </c>
      <c r="AO112">
        <v>38</v>
      </c>
      <c r="AP112">
        <v>103</v>
      </c>
      <c r="AQ112">
        <v>0</v>
      </c>
      <c r="AR112">
        <v>0</v>
      </c>
      <c r="AT112">
        <v>11776</v>
      </c>
      <c r="AU112" t="str">
        <f t="shared" si="90"/>
        <v>Estimate; Total: - Spanish or Spanish Creole:</v>
      </c>
      <c r="AV112" t="s">
        <v>988</v>
      </c>
      <c r="AX112" t="str">
        <f t="shared" si="85"/>
        <v>Estimate; Total: - Spanish or Spanish Creole:</v>
      </c>
      <c r="AY112" t="str">
        <f t="shared" si="86"/>
        <v>N/A</v>
      </c>
      <c r="AZ112" t="str">
        <f t="shared" si="48"/>
        <v>N/A</v>
      </c>
      <c r="BA112" t="str">
        <f t="shared" si="49"/>
        <v>N/A</v>
      </c>
      <c r="BB112" t="str">
        <f t="shared" si="50"/>
        <v>N/A</v>
      </c>
      <c r="BC112" t="str">
        <f t="shared" si="51"/>
        <v>N/A</v>
      </c>
      <c r="BD112" t="str">
        <f t="shared" si="52"/>
        <v>N/A</v>
      </c>
      <c r="BE112" t="str">
        <f t="shared" si="53"/>
        <v>N/A</v>
      </c>
      <c r="BF112" t="str">
        <f t="shared" si="54"/>
        <v>N/A</v>
      </c>
      <c r="BG112" t="str">
        <f t="shared" si="55"/>
        <v>N/A</v>
      </c>
      <c r="BH112" t="str">
        <f t="shared" si="56"/>
        <v>N/A</v>
      </c>
      <c r="BI112" t="str">
        <f t="shared" si="57"/>
        <v>N/A</v>
      </c>
      <c r="BJ112" t="str">
        <f t="shared" si="58"/>
        <v>N/A</v>
      </c>
      <c r="BK112" t="str">
        <f t="shared" si="59"/>
        <v>N/A</v>
      </c>
      <c r="BL112" t="str">
        <f t="shared" si="60"/>
        <v>N/A</v>
      </c>
      <c r="BM112" t="str">
        <f t="shared" si="61"/>
        <v>N/A</v>
      </c>
      <c r="BN112" t="str">
        <f t="shared" si="62"/>
        <v>N/A</v>
      </c>
      <c r="BO112" t="str">
        <f t="shared" si="63"/>
        <v>N/A</v>
      </c>
      <c r="BP112" t="str">
        <f t="shared" si="64"/>
        <v>N/A</v>
      </c>
      <c r="BQ112" t="str">
        <f t="shared" si="65"/>
        <v>N/A</v>
      </c>
      <c r="BR112" t="str">
        <f t="shared" si="66"/>
        <v>N/A</v>
      </c>
      <c r="BS112" t="str">
        <f t="shared" si="67"/>
        <v>N/A</v>
      </c>
      <c r="BT112" t="str">
        <f t="shared" si="68"/>
        <v>N/A</v>
      </c>
      <c r="BU112" t="str">
        <f t="shared" si="69"/>
        <v>N/A</v>
      </c>
      <c r="BV112" t="str">
        <f t="shared" si="70"/>
        <v>N/A</v>
      </c>
      <c r="BW112" t="str">
        <f t="shared" si="71"/>
        <v>N/A</v>
      </c>
      <c r="BX112" t="str">
        <f t="shared" si="72"/>
        <v>N/A</v>
      </c>
      <c r="BY112" t="str">
        <f t="shared" si="73"/>
        <v>N/A</v>
      </c>
      <c r="BZ112" t="str">
        <f t="shared" si="74"/>
        <v>N/A</v>
      </c>
      <c r="CA112" t="str">
        <f t="shared" si="75"/>
        <v>N/A</v>
      </c>
      <c r="CB112" t="str">
        <f t="shared" si="76"/>
        <v>N/A</v>
      </c>
      <c r="CC112" t="str">
        <f t="shared" si="77"/>
        <v>N/A</v>
      </c>
      <c r="CD112" t="str">
        <f t="shared" si="78"/>
        <v>N/A</v>
      </c>
      <c r="CE112" t="str">
        <f t="shared" si="79"/>
        <v>N/A</v>
      </c>
      <c r="CF112" t="str">
        <f t="shared" si="80"/>
        <v>N/A</v>
      </c>
      <c r="CG112" t="str">
        <f t="shared" si="81"/>
        <v>N/A</v>
      </c>
      <c r="CH112" t="str">
        <f t="shared" si="82"/>
        <v>N/A</v>
      </c>
      <c r="CI112" t="str">
        <f t="shared" si="83"/>
        <v>N/A</v>
      </c>
      <c r="CJ112" t="str">
        <f t="shared" si="84"/>
        <v>N/A</v>
      </c>
    </row>
    <row r="113" spans="1:88" x14ac:dyDescent="0.25">
      <c r="A113" t="s">
        <v>228</v>
      </c>
      <c r="B113">
        <v>11777</v>
      </c>
      <c r="C113" t="s">
        <v>229</v>
      </c>
      <c r="D113">
        <v>9052</v>
      </c>
      <c r="E113">
        <v>7781</v>
      </c>
      <c r="F113">
        <v>325</v>
      </c>
      <c r="G113">
        <v>82</v>
      </c>
      <c r="H113">
        <v>0</v>
      </c>
      <c r="I113">
        <v>47</v>
      </c>
      <c r="J113">
        <v>67</v>
      </c>
      <c r="K113">
        <v>72</v>
      </c>
      <c r="L113">
        <v>2</v>
      </c>
      <c r="M113">
        <v>0</v>
      </c>
      <c r="N113">
        <v>0</v>
      </c>
      <c r="O113">
        <v>45</v>
      </c>
      <c r="P113">
        <v>221</v>
      </c>
      <c r="Q113">
        <v>24</v>
      </c>
      <c r="R113">
        <v>0</v>
      </c>
      <c r="S113">
        <v>12</v>
      </c>
      <c r="T113">
        <v>8</v>
      </c>
      <c r="U113">
        <v>0</v>
      </c>
      <c r="V113">
        <v>0</v>
      </c>
      <c r="W113">
        <v>111</v>
      </c>
      <c r="X113">
        <v>0</v>
      </c>
      <c r="Y113">
        <v>0</v>
      </c>
      <c r="Z113">
        <v>12</v>
      </c>
      <c r="AA113">
        <v>175</v>
      </c>
      <c r="AB113">
        <v>6</v>
      </c>
      <c r="AC113">
        <v>9</v>
      </c>
      <c r="AD113">
        <v>2</v>
      </c>
      <c r="AE113">
        <v>0</v>
      </c>
      <c r="AF113">
        <v>0</v>
      </c>
      <c r="AG113">
        <v>0</v>
      </c>
      <c r="AH113">
        <v>0</v>
      </c>
      <c r="AI113">
        <v>6</v>
      </c>
      <c r="AJ113">
        <v>11</v>
      </c>
      <c r="AK113">
        <v>9</v>
      </c>
      <c r="AL113">
        <v>0</v>
      </c>
      <c r="AM113">
        <v>0</v>
      </c>
      <c r="AN113">
        <v>0</v>
      </c>
      <c r="AO113">
        <v>9</v>
      </c>
      <c r="AP113">
        <v>16</v>
      </c>
      <c r="AQ113">
        <v>0</v>
      </c>
      <c r="AR113">
        <v>0</v>
      </c>
      <c r="AT113">
        <v>11777</v>
      </c>
      <c r="AU113" t="str">
        <f t="shared" si="90"/>
        <v>Estimate; Total: - Spanish or Spanish Creole:</v>
      </c>
      <c r="AV113" t="s">
        <v>988</v>
      </c>
      <c r="AX113" t="str">
        <f t="shared" si="85"/>
        <v>Estimate; Total: - Spanish or Spanish Creole:</v>
      </c>
      <c r="AY113" t="str">
        <f t="shared" si="86"/>
        <v>N/A</v>
      </c>
      <c r="AZ113" t="str">
        <f t="shared" si="48"/>
        <v>N/A</v>
      </c>
      <c r="BA113" t="str">
        <f t="shared" si="49"/>
        <v>N/A</v>
      </c>
      <c r="BB113" t="str">
        <f t="shared" si="50"/>
        <v>N/A</v>
      </c>
      <c r="BC113" t="str">
        <f t="shared" si="51"/>
        <v>N/A</v>
      </c>
      <c r="BD113" t="str">
        <f t="shared" si="52"/>
        <v>N/A</v>
      </c>
      <c r="BE113" t="str">
        <f t="shared" si="53"/>
        <v>N/A</v>
      </c>
      <c r="BF113" t="str">
        <f t="shared" si="54"/>
        <v>N/A</v>
      </c>
      <c r="BG113" t="str">
        <f t="shared" si="55"/>
        <v>N/A</v>
      </c>
      <c r="BH113" t="str">
        <f t="shared" si="56"/>
        <v>N/A</v>
      </c>
      <c r="BI113" t="str">
        <f t="shared" si="57"/>
        <v>N/A</v>
      </c>
      <c r="BJ113" t="str">
        <f t="shared" si="58"/>
        <v>N/A</v>
      </c>
      <c r="BK113" t="str">
        <f t="shared" si="59"/>
        <v>N/A</v>
      </c>
      <c r="BL113" t="str">
        <f t="shared" si="60"/>
        <v>N/A</v>
      </c>
      <c r="BM113" t="str">
        <f t="shared" si="61"/>
        <v>N/A</v>
      </c>
      <c r="BN113" t="str">
        <f t="shared" si="62"/>
        <v>N/A</v>
      </c>
      <c r="BO113" t="str">
        <f t="shared" si="63"/>
        <v>N/A</v>
      </c>
      <c r="BP113" t="str">
        <f t="shared" si="64"/>
        <v>N/A</v>
      </c>
      <c r="BQ113" t="str">
        <f t="shared" si="65"/>
        <v>N/A</v>
      </c>
      <c r="BR113" t="str">
        <f t="shared" si="66"/>
        <v>N/A</v>
      </c>
      <c r="BS113" t="str">
        <f t="shared" si="67"/>
        <v>N/A</v>
      </c>
      <c r="BT113" t="str">
        <f t="shared" si="68"/>
        <v>N/A</v>
      </c>
      <c r="BU113" t="str">
        <f t="shared" si="69"/>
        <v>N/A</v>
      </c>
      <c r="BV113" t="str">
        <f t="shared" si="70"/>
        <v>N/A</v>
      </c>
      <c r="BW113" t="str">
        <f t="shared" si="71"/>
        <v>N/A</v>
      </c>
      <c r="BX113" t="str">
        <f t="shared" si="72"/>
        <v>N/A</v>
      </c>
      <c r="BY113" t="str">
        <f t="shared" si="73"/>
        <v>N/A</v>
      </c>
      <c r="BZ113" t="str">
        <f t="shared" si="74"/>
        <v>N/A</v>
      </c>
      <c r="CA113" t="str">
        <f t="shared" si="75"/>
        <v>N/A</v>
      </c>
      <c r="CB113" t="str">
        <f t="shared" si="76"/>
        <v>N/A</v>
      </c>
      <c r="CC113" t="str">
        <f t="shared" si="77"/>
        <v>N/A</v>
      </c>
      <c r="CD113" t="str">
        <f t="shared" si="78"/>
        <v>N/A</v>
      </c>
      <c r="CE113" t="str">
        <f t="shared" si="79"/>
        <v>N/A</v>
      </c>
      <c r="CF113" t="str">
        <f t="shared" si="80"/>
        <v>N/A</v>
      </c>
      <c r="CG113" t="str">
        <f t="shared" si="81"/>
        <v>N/A</v>
      </c>
      <c r="CH113" t="str">
        <f t="shared" si="82"/>
        <v>N/A</v>
      </c>
      <c r="CI113" t="str">
        <f t="shared" si="83"/>
        <v>N/A</v>
      </c>
      <c r="CJ113" t="str">
        <f t="shared" si="84"/>
        <v>N/A</v>
      </c>
    </row>
    <row r="114" spans="1:88" x14ac:dyDescent="0.25">
      <c r="A114" t="s">
        <v>230</v>
      </c>
      <c r="B114">
        <v>11778</v>
      </c>
      <c r="C114" t="s">
        <v>231</v>
      </c>
      <c r="D114">
        <v>12021</v>
      </c>
      <c r="E114">
        <v>10943</v>
      </c>
      <c r="F114">
        <v>554</v>
      </c>
      <c r="G114">
        <v>0</v>
      </c>
      <c r="H114">
        <v>0</v>
      </c>
      <c r="I114">
        <v>65</v>
      </c>
      <c r="J114">
        <v>14</v>
      </c>
      <c r="K114">
        <v>50</v>
      </c>
      <c r="L114">
        <v>52</v>
      </c>
      <c r="M114">
        <v>0</v>
      </c>
      <c r="N114">
        <v>42</v>
      </c>
      <c r="O114">
        <v>75</v>
      </c>
      <c r="P114">
        <v>0</v>
      </c>
      <c r="Q114">
        <v>0</v>
      </c>
      <c r="R114">
        <v>22</v>
      </c>
      <c r="S114">
        <v>0</v>
      </c>
      <c r="T114">
        <v>0</v>
      </c>
      <c r="U114">
        <v>66</v>
      </c>
      <c r="V114">
        <v>53</v>
      </c>
      <c r="W114">
        <v>0</v>
      </c>
      <c r="X114">
        <v>0</v>
      </c>
      <c r="Y114">
        <v>9</v>
      </c>
      <c r="Z114">
        <v>16</v>
      </c>
      <c r="AA114">
        <v>6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42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12</v>
      </c>
      <c r="AT114">
        <v>11778</v>
      </c>
      <c r="AU114" t="str">
        <f t="shared" si="90"/>
        <v>Estimate; Total: - Spanish or Spanish Creole:</v>
      </c>
      <c r="AV114" t="s">
        <v>988</v>
      </c>
      <c r="AX114" t="str">
        <f t="shared" si="85"/>
        <v>Estimate; Total: - Spanish or Spanish Creole:</v>
      </c>
      <c r="AY114" t="str">
        <f t="shared" si="86"/>
        <v>N/A</v>
      </c>
      <c r="AZ114" t="str">
        <f t="shared" si="48"/>
        <v>N/A</v>
      </c>
      <c r="BA114" t="str">
        <f t="shared" si="49"/>
        <v>N/A</v>
      </c>
      <c r="BB114" t="str">
        <f t="shared" si="50"/>
        <v>N/A</v>
      </c>
      <c r="BC114" t="str">
        <f t="shared" si="51"/>
        <v>N/A</v>
      </c>
      <c r="BD114" t="str">
        <f t="shared" si="52"/>
        <v>N/A</v>
      </c>
      <c r="BE114" t="str">
        <f t="shared" si="53"/>
        <v>N/A</v>
      </c>
      <c r="BF114" t="str">
        <f t="shared" si="54"/>
        <v>N/A</v>
      </c>
      <c r="BG114" t="str">
        <f t="shared" si="55"/>
        <v>N/A</v>
      </c>
      <c r="BH114" t="str">
        <f t="shared" si="56"/>
        <v>N/A</v>
      </c>
      <c r="BI114" t="str">
        <f t="shared" si="57"/>
        <v>N/A</v>
      </c>
      <c r="BJ114" t="str">
        <f t="shared" si="58"/>
        <v>N/A</v>
      </c>
      <c r="BK114" t="str">
        <f t="shared" si="59"/>
        <v>N/A</v>
      </c>
      <c r="BL114" t="str">
        <f t="shared" si="60"/>
        <v>N/A</v>
      </c>
      <c r="BM114" t="str">
        <f t="shared" si="61"/>
        <v>N/A</v>
      </c>
      <c r="BN114" t="str">
        <f t="shared" si="62"/>
        <v>N/A</v>
      </c>
      <c r="BO114" t="str">
        <f t="shared" si="63"/>
        <v>N/A</v>
      </c>
      <c r="BP114" t="str">
        <f t="shared" si="64"/>
        <v>N/A</v>
      </c>
      <c r="BQ114" t="str">
        <f t="shared" si="65"/>
        <v>N/A</v>
      </c>
      <c r="BR114" t="str">
        <f t="shared" si="66"/>
        <v>N/A</v>
      </c>
      <c r="BS114" t="str">
        <f t="shared" si="67"/>
        <v>N/A</v>
      </c>
      <c r="BT114" t="str">
        <f t="shared" si="68"/>
        <v>N/A</v>
      </c>
      <c r="BU114" t="str">
        <f t="shared" si="69"/>
        <v>N/A</v>
      </c>
      <c r="BV114" t="str">
        <f t="shared" si="70"/>
        <v>N/A</v>
      </c>
      <c r="BW114" t="str">
        <f t="shared" si="71"/>
        <v>N/A</v>
      </c>
      <c r="BX114" t="str">
        <f t="shared" si="72"/>
        <v>N/A</v>
      </c>
      <c r="BY114" t="str">
        <f t="shared" si="73"/>
        <v>N/A</v>
      </c>
      <c r="BZ114" t="str">
        <f t="shared" si="74"/>
        <v>N/A</v>
      </c>
      <c r="CA114" t="str">
        <f t="shared" si="75"/>
        <v>N/A</v>
      </c>
      <c r="CB114" t="str">
        <f t="shared" si="76"/>
        <v>N/A</v>
      </c>
      <c r="CC114" t="str">
        <f t="shared" si="77"/>
        <v>N/A</v>
      </c>
      <c r="CD114" t="str">
        <f t="shared" si="78"/>
        <v>N/A</v>
      </c>
      <c r="CE114" t="str">
        <f t="shared" si="79"/>
        <v>N/A</v>
      </c>
      <c r="CF114" t="str">
        <f t="shared" si="80"/>
        <v>N/A</v>
      </c>
      <c r="CG114" t="str">
        <f t="shared" si="81"/>
        <v>N/A</v>
      </c>
      <c r="CH114" t="str">
        <f t="shared" si="82"/>
        <v>N/A</v>
      </c>
      <c r="CI114" t="str">
        <f t="shared" si="83"/>
        <v>N/A</v>
      </c>
      <c r="CJ114" t="str">
        <f t="shared" si="84"/>
        <v>N/A</v>
      </c>
    </row>
    <row r="115" spans="1:88" x14ac:dyDescent="0.25">
      <c r="A115" t="s">
        <v>232</v>
      </c>
      <c r="B115">
        <v>11779</v>
      </c>
      <c r="C115" t="s">
        <v>233</v>
      </c>
      <c r="D115">
        <v>36775</v>
      </c>
      <c r="E115">
        <v>30829</v>
      </c>
      <c r="F115">
        <v>2127</v>
      </c>
      <c r="G115">
        <v>58</v>
      </c>
      <c r="H115">
        <v>0</v>
      </c>
      <c r="I115">
        <v>579</v>
      </c>
      <c r="J115">
        <v>390</v>
      </c>
      <c r="K115">
        <v>165</v>
      </c>
      <c r="L115">
        <v>67</v>
      </c>
      <c r="M115">
        <v>70</v>
      </c>
      <c r="N115">
        <v>8</v>
      </c>
      <c r="O115">
        <v>126</v>
      </c>
      <c r="P115">
        <v>67</v>
      </c>
      <c r="Q115">
        <v>149</v>
      </c>
      <c r="R115">
        <v>78</v>
      </c>
      <c r="S115">
        <v>60</v>
      </c>
      <c r="T115">
        <v>20</v>
      </c>
      <c r="U115">
        <v>96</v>
      </c>
      <c r="V115">
        <v>193</v>
      </c>
      <c r="W115">
        <v>89</v>
      </c>
      <c r="X115">
        <v>245</v>
      </c>
      <c r="Y115">
        <v>287</v>
      </c>
      <c r="Z115">
        <v>56</v>
      </c>
      <c r="AA115">
        <v>110</v>
      </c>
      <c r="AB115">
        <v>0</v>
      </c>
      <c r="AC115">
        <v>8</v>
      </c>
      <c r="AD115">
        <v>0</v>
      </c>
      <c r="AE115">
        <v>0</v>
      </c>
      <c r="AF115">
        <v>0</v>
      </c>
      <c r="AG115">
        <v>0</v>
      </c>
      <c r="AH115">
        <v>22</v>
      </c>
      <c r="AI115">
        <v>590</v>
      </c>
      <c r="AJ115">
        <v>59</v>
      </c>
      <c r="AK115">
        <v>6</v>
      </c>
      <c r="AL115">
        <v>0</v>
      </c>
      <c r="AM115">
        <v>0</v>
      </c>
      <c r="AN115">
        <v>96</v>
      </c>
      <c r="AO115">
        <v>93</v>
      </c>
      <c r="AP115">
        <v>14</v>
      </c>
      <c r="AQ115">
        <v>0</v>
      </c>
      <c r="AR115">
        <v>18</v>
      </c>
      <c r="AT115">
        <v>11779</v>
      </c>
      <c r="AU115" t="str">
        <f t="shared" si="90"/>
        <v>Estimate; Total: - Spanish or Spanish Creole:</v>
      </c>
      <c r="AV115" t="s">
        <v>988</v>
      </c>
      <c r="AX115" t="str">
        <f t="shared" si="85"/>
        <v>Estimate; Total: - Spanish or Spanish Creole:</v>
      </c>
      <c r="AY115" t="str">
        <f t="shared" si="86"/>
        <v>N/A</v>
      </c>
      <c r="AZ115" t="str">
        <f t="shared" si="48"/>
        <v>N/A</v>
      </c>
      <c r="BA115" t="str">
        <f t="shared" si="49"/>
        <v>N/A</v>
      </c>
      <c r="BB115" t="str">
        <f t="shared" si="50"/>
        <v>N/A</v>
      </c>
      <c r="BC115" t="str">
        <f t="shared" si="51"/>
        <v>N/A</v>
      </c>
      <c r="BD115" t="str">
        <f t="shared" si="52"/>
        <v>N/A</v>
      </c>
      <c r="BE115" t="str">
        <f t="shared" si="53"/>
        <v>N/A</v>
      </c>
      <c r="BF115" t="str">
        <f t="shared" si="54"/>
        <v>N/A</v>
      </c>
      <c r="BG115" t="str">
        <f t="shared" si="55"/>
        <v>N/A</v>
      </c>
      <c r="BH115" t="str">
        <f t="shared" si="56"/>
        <v>N/A</v>
      </c>
      <c r="BI115" t="str">
        <f t="shared" si="57"/>
        <v>N/A</v>
      </c>
      <c r="BJ115" t="str">
        <f t="shared" si="58"/>
        <v>N/A</v>
      </c>
      <c r="BK115" t="str">
        <f t="shared" si="59"/>
        <v>N/A</v>
      </c>
      <c r="BL115" t="str">
        <f t="shared" si="60"/>
        <v>N/A</v>
      </c>
      <c r="BM115" t="str">
        <f t="shared" si="61"/>
        <v>N/A</v>
      </c>
      <c r="BN115" t="str">
        <f t="shared" si="62"/>
        <v>N/A</v>
      </c>
      <c r="BO115" t="str">
        <f t="shared" si="63"/>
        <v>N/A</v>
      </c>
      <c r="BP115" t="str">
        <f t="shared" si="64"/>
        <v>N/A</v>
      </c>
      <c r="BQ115" t="str">
        <f t="shared" si="65"/>
        <v>N/A</v>
      </c>
      <c r="BR115" t="str">
        <f t="shared" si="66"/>
        <v>N/A</v>
      </c>
      <c r="BS115" t="str">
        <f t="shared" si="67"/>
        <v>N/A</v>
      </c>
      <c r="BT115" t="str">
        <f t="shared" si="68"/>
        <v>N/A</v>
      </c>
      <c r="BU115" t="str">
        <f t="shared" si="69"/>
        <v>N/A</v>
      </c>
      <c r="BV115" t="str">
        <f t="shared" si="70"/>
        <v>N/A</v>
      </c>
      <c r="BW115" t="str">
        <f t="shared" si="71"/>
        <v>N/A</v>
      </c>
      <c r="BX115" t="str">
        <f t="shared" si="72"/>
        <v>N/A</v>
      </c>
      <c r="BY115" t="str">
        <f t="shared" si="73"/>
        <v>N/A</v>
      </c>
      <c r="BZ115" t="str">
        <f t="shared" si="74"/>
        <v>N/A</v>
      </c>
      <c r="CA115" t="str">
        <f t="shared" si="75"/>
        <v>N/A</v>
      </c>
      <c r="CB115" t="str">
        <f t="shared" si="76"/>
        <v>N/A</v>
      </c>
      <c r="CC115" t="str">
        <f t="shared" si="77"/>
        <v>N/A</v>
      </c>
      <c r="CD115" t="str">
        <f t="shared" si="78"/>
        <v>N/A</v>
      </c>
      <c r="CE115" t="str">
        <f t="shared" si="79"/>
        <v>N/A</v>
      </c>
      <c r="CF115" t="str">
        <f t="shared" si="80"/>
        <v>N/A</v>
      </c>
      <c r="CG115" t="str">
        <f t="shared" si="81"/>
        <v>N/A</v>
      </c>
      <c r="CH115" t="str">
        <f t="shared" si="82"/>
        <v>N/A</v>
      </c>
      <c r="CI115" t="str">
        <f t="shared" si="83"/>
        <v>N/A</v>
      </c>
      <c r="CJ115" t="str">
        <f t="shared" si="84"/>
        <v>N/A</v>
      </c>
    </row>
    <row r="116" spans="1:88" x14ac:dyDescent="0.25">
      <c r="A116" t="s">
        <v>234</v>
      </c>
      <c r="B116">
        <v>11780</v>
      </c>
      <c r="C116" t="s">
        <v>235</v>
      </c>
      <c r="D116">
        <v>14421</v>
      </c>
      <c r="E116">
        <v>12862</v>
      </c>
      <c r="F116">
        <v>381</v>
      </c>
      <c r="G116">
        <v>96</v>
      </c>
      <c r="H116">
        <v>0</v>
      </c>
      <c r="I116">
        <v>286</v>
      </c>
      <c r="J116">
        <v>28</v>
      </c>
      <c r="K116">
        <v>109</v>
      </c>
      <c r="L116">
        <v>59</v>
      </c>
      <c r="M116">
        <v>0</v>
      </c>
      <c r="N116">
        <v>0</v>
      </c>
      <c r="O116">
        <v>22</v>
      </c>
      <c r="P116">
        <v>7</v>
      </c>
      <c r="Q116">
        <v>33</v>
      </c>
      <c r="R116">
        <v>0</v>
      </c>
      <c r="S116">
        <v>6</v>
      </c>
      <c r="T116">
        <v>0</v>
      </c>
      <c r="U116">
        <v>14</v>
      </c>
      <c r="V116">
        <v>0</v>
      </c>
      <c r="W116">
        <v>4</v>
      </c>
      <c r="X116">
        <v>42</v>
      </c>
      <c r="Y116">
        <v>23</v>
      </c>
      <c r="Z116">
        <v>15</v>
      </c>
      <c r="AA116">
        <v>339</v>
      </c>
      <c r="AB116">
        <v>19</v>
      </c>
      <c r="AC116">
        <v>18</v>
      </c>
      <c r="AD116">
        <v>0</v>
      </c>
      <c r="AE116">
        <v>0</v>
      </c>
      <c r="AF116">
        <v>0</v>
      </c>
      <c r="AG116">
        <v>0</v>
      </c>
      <c r="AH116">
        <v>3</v>
      </c>
      <c r="AI116">
        <v>0</v>
      </c>
      <c r="AJ116">
        <v>5</v>
      </c>
      <c r="AK116">
        <v>0</v>
      </c>
      <c r="AL116">
        <v>0</v>
      </c>
      <c r="AM116">
        <v>0</v>
      </c>
      <c r="AN116">
        <v>19</v>
      </c>
      <c r="AO116">
        <v>19</v>
      </c>
      <c r="AP116">
        <v>0</v>
      </c>
      <c r="AQ116">
        <v>0</v>
      </c>
      <c r="AR116">
        <v>12</v>
      </c>
      <c r="AT116">
        <v>11780</v>
      </c>
      <c r="AU116" t="str">
        <f t="shared" si="90"/>
        <v>Estimate; Total: - Spanish or Spanish Creole:</v>
      </c>
      <c r="AV116" t="s">
        <v>988</v>
      </c>
      <c r="AX116" t="str">
        <f t="shared" si="85"/>
        <v>Estimate; Total: - Spanish or Spanish Creole:</v>
      </c>
      <c r="AY116" t="str">
        <f t="shared" si="86"/>
        <v>N/A</v>
      </c>
      <c r="AZ116" t="str">
        <f t="shared" si="48"/>
        <v>N/A</v>
      </c>
      <c r="BA116" t="str">
        <f t="shared" si="49"/>
        <v>N/A</v>
      </c>
      <c r="BB116" t="str">
        <f t="shared" si="50"/>
        <v>N/A</v>
      </c>
      <c r="BC116" t="str">
        <f t="shared" si="51"/>
        <v>N/A</v>
      </c>
      <c r="BD116" t="str">
        <f t="shared" si="52"/>
        <v>N/A</v>
      </c>
      <c r="BE116" t="str">
        <f t="shared" si="53"/>
        <v>N/A</v>
      </c>
      <c r="BF116" t="str">
        <f t="shared" si="54"/>
        <v>N/A</v>
      </c>
      <c r="BG116" t="str">
        <f t="shared" si="55"/>
        <v>N/A</v>
      </c>
      <c r="BH116" t="str">
        <f t="shared" si="56"/>
        <v>N/A</v>
      </c>
      <c r="BI116" t="str">
        <f t="shared" si="57"/>
        <v>N/A</v>
      </c>
      <c r="BJ116" t="str">
        <f t="shared" si="58"/>
        <v>N/A</v>
      </c>
      <c r="BK116" t="str">
        <f t="shared" si="59"/>
        <v>N/A</v>
      </c>
      <c r="BL116" t="str">
        <f t="shared" si="60"/>
        <v>N/A</v>
      </c>
      <c r="BM116" t="str">
        <f t="shared" si="61"/>
        <v>N/A</v>
      </c>
      <c r="BN116" t="str">
        <f t="shared" si="62"/>
        <v>N/A</v>
      </c>
      <c r="BO116" t="str">
        <f t="shared" si="63"/>
        <v>N/A</v>
      </c>
      <c r="BP116" t="str">
        <f t="shared" si="64"/>
        <v>N/A</v>
      </c>
      <c r="BQ116" t="str">
        <f t="shared" si="65"/>
        <v>N/A</v>
      </c>
      <c r="BR116" t="str">
        <f t="shared" si="66"/>
        <v>N/A</v>
      </c>
      <c r="BS116" t="str">
        <f t="shared" si="67"/>
        <v>N/A</v>
      </c>
      <c r="BT116" t="str">
        <f t="shared" si="68"/>
        <v>N/A</v>
      </c>
      <c r="BU116" t="str">
        <f t="shared" si="69"/>
        <v>N/A</v>
      </c>
      <c r="BV116" t="str">
        <f t="shared" si="70"/>
        <v>N/A</v>
      </c>
      <c r="BW116" t="str">
        <f t="shared" si="71"/>
        <v>N/A</v>
      </c>
      <c r="BX116" t="str">
        <f t="shared" si="72"/>
        <v>N/A</v>
      </c>
      <c r="BY116" t="str">
        <f t="shared" si="73"/>
        <v>N/A</v>
      </c>
      <c r="BZ116" t="str">
        <f t="shared" si="74"/>
        <v>N/A</v>
      </c>
      <c r="CA116" t="str">
        <f t="shared" si="75"/>
        <v>N/A</v>
      </c>
      <c r="CB116" t="str">
        <f t="shared" si="76"/>
        <v>N/A</v>
      </c>
      <c r="CC116" t="str">
        <f t="shared" si="77"/>
        <v>N/A</v>
      </c>
      <c r="CD116" t="str">
        <f t="shared" si="78"/>
        <v>N/A</v>
      </c>
      <c r="CE116" t="str">
        <f t="shared" si="79"/>
        <v>N/A</v>
      </c>
      <c r="CF116" t="str">
        <f t="shared" si="80"/>
        <v>N/A</v>
      </c>
      <c r="CG116" t="str">
        <f t="shared" si="81"/>
        <v>N/A</v>
      </c>
      <c r="CH116" t="str">
        <f t="shared" si="82"/>
        <v>N/A</v>
      </c>
      <c r="CI116" t="str">
        <f t="shared" si="83"/>
        <v>N/A</v>
      </c>
      <c r="CJ116" t="str">
        <f t="shared" si="84"/>
        <v>N/A</v>
      </c>
    </row>
    <row r="117" spans="1:88" x14ac:dyDescent="0.25">
      <c r="A117" t="s">
        <v>236</v>
      </c>
      <c r="B117">
        <v>11782</v>
      </c>
      <c r="C117" t="s">
        <v>237</v>
      </c>
      <c r="D117">
        <v>14344</v>
      </c>
      <c r="E117">
        <v>13678</v>
      </c>
      <c r="F117">
        <v>357</v>
      </c>
      <c r="G117">
        <v>58</v>
      </c>
      <c r="H117">
        <v>0</v>
      </c>
      <c r="I117">
        <v>62</v>
      </c>
      <c r="J117">
        <v>24</v>
      </c>
      <c r="K117">
        <v>19</v>
      </c>
      <c r="L117">
        <v>8</v>
      </c>
      <c r="M117">
        <v>0</v>
      </c>
      <c r="N117">
        <v>0</v>
      </c>
      <c r="O117">
        <v>17</v>
      </c>
      <c r="P117">
        <v>0</v>
      </c>
      <c r="Q117">
        <v>3</v>
      </c>
      <c r="R117">
        <v>0</v>
      </c>
      <c r="S117">
        <v>0</v>
      </c>
      <c r="T117">
        <v>0</v>
      </c>
      <c r="U117">
        <v>0</v>
      </c>
      <c r="V117">
        <v>47</v>
      </c>
      <c r="W117">
        <v>22</v>
      </c>
      <c r="X117">
        <v>9</v>
      </c>
      <c r="Y117">
        <v>25</v>
      </c>
      <c r="Z117">
        <v>9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6</v>
      </c>
      <c r="AP117">
        <v>0</v>
      </c>
      <c r="AQ117">
        <v>0</v>
      </c>
      <c r="AR117">
        <v>0</v>
      </c>
      <c r="AT117">
        <v>11782</v>
      </c>
      <c r="AU117" t="str">
        <f t="shared" si="90"/>
        <v>Estimate; Total: - Spanish or Spanish Creole:</v>
      </c>
      <c r="AV117" t="s">
        <v>988</v>
      </c>
      <c r="AX117" t="str">
        <f t="shared" si="85"/>
        <v>Estimate; Total: - Spanish or Spanish Creole:</v>
      </c>
      <c r="AY117" t="str">
        <f t="shared" si="86"/>
        <v>N/A</v>
      </c>
      <c r="AZ117" t="str">
        <f t="shared" si="48"/>
        <v>N/A</v>
      </c>
      <c r="BA117" t="str">
        <f t="shared" si="49"/>
        <v>N/A</v>
      </c>
      <c r="BB117" t="str">
        <f t="shared" si="50"/>
        <v>N/A</v>
      </c>
      <c r="BC117" t="str">
        <f t="shared" si="51"/>
        <v>N/A</v>
      </c>
      <c r="BD117" t="str">
        <f t="shared" si="52"/>
        <v>N/A</v>
      </c>
      <c r="BE117" t="str">
        <f t="shared" si="53"/>
        <v>N/A</v>
      </c>
      <c r="BF117" t="str">
        <f t="shared" si="54"/>
        <v>N/A</v>
      </c>
      <c r="BG117" t="str">
        <f t="shared" si="55"/>
        <v>N/A</v>
      </c>
      <c r="BH117" t="str">
        <f t="shared" si="56"/>
        <v>N/A</v>
      </c>
      <c r="BI117" t="str">
        <f t="shared" si="57"/>
        <v>N/A</v>
      </c>
      <c r="BJ117" t="str">
        <f t="shared" si="58"/>
        <v>N/A</v>
      </c>
      <c r="BK117" t="str">
        <f t="shared" si="59"/>
        <v>N/A</v>
      </c>
      <c r="BL117" t="str">
        <f t="shared" si="60"/>
        <v>N/A</v>
      </c>
      <c r="BM117" t="str">
        <f t="shared" si="61"/>
        <v>N/A</v>
      </c>
      <c r="BN117" t="str">
        <f t="shared" si="62"/>
        <v>N/A</v>
      </c>
      <c r="BO117" t="str">
        <f t="shared" si="63"/>
        <v>N/A</v>
      </c>
      <c r="BP117" t="str">
        <f t="shared" si="64"/>
        <v>N/A</v>
      </c>
      <c r="BQ117" t="str">
        <f t="shared" si="65"/>
        <v>N/A</v>
      </c>
      <c r="BR117" t="str">
        <f t="shared" si="66"/>
        <v>N/A</v>
      </c>
      <c r="BS117" t="str">
        <f t="shared" si="67"/>
        <v>N/A</v>
      </c>
      <c r="BT117" t="str">
        <f t="shared" si="68"/>
        <v>N/A</v>
      </c>
      <c r="BU117" t="str">
        <f t="shared" si="69"/>
        <v>N/A</v>
      </c>
      <c r="BV117" t="str">
        <f t="shared" si="70"/>
        <v>N/A</v>
      </c>
      <c r="BW117" t="str">
        <f t="shared" si="71"/>
        <v>N/A</v>
      </c>
      <c r="BX117" t="str">
        <f t="shared" si="72"/>
        <v>N/A</v>
      </c>
      <c r="BY117" t="str">
        <f t="shared" si="73"/>
        <v>N/A</v>
      </c>
      <c r="BZ117" t="str">
        <f t="shared" si="74"/>
        <v>N/A</v>
      </c>
      <c r="CA117" t="str">
        <f t="shared" si="75"/>
        <v>N/A</v>
      </c>
      <c r="CB117" t="str">
        <f t="shared" si="76"/>
        <v>N/A</v>
      </c>
      <c r="CC117" t="str">
        <f t="shared" si="77"/>
        <v>N/A</v>
      </c>
      <c r="CD117" t="str">
        <f t="shared" si="78"/>
        <v>N/A</v>
      </c>
      <c r="CE117" t="str">
        <f t="shared" si="79"/>
        <v>N/A</v>
      </c>
      <c r="CF117" t="str">
        <f t="shared" si="80"/>
        <v>N/A</v>
      </c>
      <c r="CG117" t="str">
        <f t="shared" si="81"/>
        <v>N/A</v>
      </c>
      <c r="CH117" t="str">
        <f t="shared" si="82"/>
        <v>N/A</v>
      </c>
      <c r="CI117" t="str">
        <f t="shared" si="83"/>
        <v>N/A</v>
      </c>
      <c r="CJ117" t="str">
        <f t="shared" si="84"/>
        <v>N/A</v>
      </c>
    </row>
    <row r="118" spans="1:88" x14ac:dyDescent="0.25">
      <c r="A118" t="s">
        <v>238</v>
      </c>
      <c r="B118">
        <v>11783</v>
      </c>
      <c r="C118" t="s">
        <v>239</v>
      </c>
      <c r="D118">
        <v>20168</v>
      </c>
      <c r="E118">
        <v>18489</v>
      </c>
      <c r="F118">
        <v>484</v>
      </c>
      <c r="G118">
        <v>38</v>
      </c>
      <c r="H118">
        <v>0</v>
      </c>
      <c r="I118">
        <v>390</v>
      </c>
      <c r="J118">
        <v>0</v>
      </c>
      <c r="K118">
        <v>36</v>
      </c>
      <c r="L118">
        <v>47</v>
      </c>
      <c r="M118">
        <v>9</v>
      </c>
      <c r="N118">
        <v>0</v>
      </c>
      <c r="O118">
        <v>200</v>
      </c>
      <c r="P118">
        <v>37</v>
      </c>
      <c r="Q118">
        <v>35</v>
      </c>
      <c r="R118">
        <v>0</v>
      </c>
      <c r="S118">
        <v>0</v>
      </c>
      <c r="T118">
        <v>27</v>
      </c>
      <c r="U118">
        <v>0</v>
      </c>
      <c r="V118">
        <v>0</v>
      </c>
      <c r="W118">
        <v>0</v>
      </c>
      <c r="X118">
        <v>0</v>
      </c>
      <c r="Y118">
        <v>192</v>
      </c>
      <c r="Z118">
        <v>13</v>
      </c>
      <c r="AA118">
        <v>42</v>
      </c>
      <c r="AB118">
        <v>0</v>
      </c>
      <c r="AC118">
        <v>8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31</v>
      </c>
      <c r="AK118">
        <v>0</v>
      </c>
      <c r="AL118">
        <v>0</v>
      </c>
      <c r="AM118">
        <v>0</v>
      </c>
      <c r="AN118">
        <v>40</v>
      </c>
      <c r="AO118">
        <v>9</v>
      </c>
      <c r="AP118">
        <v>41</v>
      </c>
      <c r="AQ118">
        <v>0</v>
      </c>
      <c r="AR118">
        <v>0</v>
      </c>
      <c r="AT118">
        <v>11783</v>
      </c>
      <c r="AU118" t="str">
        <f t="shared" si="90"/>
        <v>Estimate; Total: - Spanish or Spanish Creole:</v>
      </c>
      <c r="AV118" t="s">
        <v>988</v>
      </c>
      <c r="AX118" t="str">
        <f t="shared" si="85"/>
        <v>Estimate; Total: - Spanish or Spanish Creole:</v>
      </c>
      <c r="AY118" t="str">
        <f t="shared" si="86"/>
        <v>N/A</v>
      </c>
      <c r="AZ118" t="str">
        <f t="shared" si="48"/>
        <v>N/A</v>
      </c>
      <c r="BA118" t="str">
        <f t="shared" si="49"/>
        <v>N/A</v>
      </c>
      <c r="BB118" t="str">
        <f t="shared" si="50"/>
        <v>N/A</v>
      </c>
      <c r="BC118" t="str">
        <f t="shared" si="51"/>
        <v>N/A</v>
      </c>
      <c r="BD118" t="str">
        <f t="shared" si="52"/>
        <v>N/A</v>
      </c>
      <c r="BE118" t="str">
        <f t="shared" si="53"/>
        <v>N/A</v>
      </c>
      <c r="BF118" t="str">
        <f t="shared" si="54"/>
        <v>N/A</v>
      </c>
      <c r="BG118" t="str">
        <f t="shared" si="55"/>
        <v>N/A</v>
      </c>
      <c r="BH118" t="str">
        <f t="shared" si="56"/>
        <v>N/A</v>
      </c>
      <c r="BI118" t="str">
        <f t="shared" si="57"/>
        <v>N/A</v>
      </c>
      <c r="BJ118" t="str">
        <f t="shared" si="58"/>
        <v>N/A</v>
      </c>
      <c r="BK118" t="str">
        <f t="shared" si="59"/>
        <v>N/A</v>
      </c>
      <c r="BL118" t="str">
        <f t="shared" si="60"/>
        <v>N/A</v>
      </c>
      <c r="BM118" t="str">
        <f t="shared" si="61"/>
        <v>N/A</v>
      </c>
      <c r="BN118" t="str">
        <f t="shared" si="62"/>
        <v>N/A</v>
      </c>
      <c r="BO118" t="str">
        <f t="shared" si="63"/>
        <v>N/A</v>
      </c>
      <c r="BP118" t="str">
        <f t="shared" si="64"/>
        <v>N/A</v>
      </c>
      <c r="BQ118" t="str">
        <f t="shared" si="65"/>
        <v>N/A</v>
      </c>
      <c r="BR118" t="str">
        <f t="shared" si="66"/>
        <v>N/A</v>
      </c>
      <c r="BS118" t="str">
        <f t="shared" si="67"/>
        <v>N/A</v>
      </c>
      <c r="BT118" t="str">
        <f t="shared" si="68"/>
        <v>N/A</v>
      </c>
      <c r="BU118" t="str">
        <f t="shared" si="69"/>
        <v>N/A</v>
      </c>
      <c r="BV118" t="str">
        <f t="shared" si="70"/>
        <v>N/A</v>
      </c>
      <c r="BW118" t="str">
        <f t="shared" si="71"/>
        <v>N/A</v>
      </c>
      <c r="BX118" t="str">
        <f t="shared" si="72"/>
        <v>N/A</v>
      </c>
      <c r="BY118" t="str">
        <f t="shared" si="73"/>
        <v>N/A</v>
      </c>
      <c r="BZ118" t="str">
        <f t="shared" si="74"/>
        <v>N/A</v>
      </c>
      <c r="CA118" t="str">
        <f t="shared" si="75"/>
        <v>N/A</v>
      </c>
      <c r="CB118" t="str">
        <f t="shared" si="76"/>
        <v>N/A</v>
      </c>
      <c r="CC118" t="str">
        <f t="shared" si="77"/>
        <v>N/A</v>
      </c>
      <c r="CD118" t="str">
        <f t="shared" si="78"/>
        <v>N/A</v>
      </c>
      <c r="CE118" t="str">
        <f t="shared" si="79"/>
        <v>N/A</v>
      </c>
      <c r="CF118" t="str">
        <f t="shared" si="80"/>
        <v>N/A</v>
      </c>
      <c r="CG118" t="str">
        <f t="shared" si="81"/>
        <v>N/A</v>
      </c>
      <c r="CH118" t="str">
        <f t="shared" si="82"/>
        <v>N/A</v>
      </c>
      <c r="CI118" t="str">
        <f t="shared" si="83"/>
        <v>N/A</v>
      </c>
      <c r="CJ118" t="str">
        <f t="shared" si="84"/>
        <v>N/A</v>
      </c>
    </row>
    <row r="119" spans="1:88" x14ac:dyDescent="0.25">
      <c r="A119" t="s">
        <v>240</v>
      </c>
      <c r="B119">
        <v>11784</v>
      </c>
      <c r="C119" t="s">
        <v>241</v>
      </c>
      <c r="D119">
        <v>24501</v>
      </c>
      <c r="E119">
        <v>20144</v>
      </c>
      <c r="F119">
        <v>2229</v>
      </c>
      <c r="G119">
        <v>39</v>
      </c>
      <c r="H119">
        <v>60</v>
      </c>
      <c r="I119">
        <v>162</v>
      </c>
      <c r="J119">
        <v>384</v>
      </c>
      <c r="K119">
        <v>37</v>
      </c>
      <c r="L119">
        <v>0</v>
      </c>
      <c r="M119">
        <v>31</v>
      </c>
      <c r="N119">
        <v>0</v>
      </c>
      <c r="O119">
        <v>94</v>
      </c>
      <c r="P119">
        <v>0</v>
      </c>
      <c r="Q119">
        <v>82</v>
      </c>
      <c r="R119">
        <v>18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253</v>
      </c>
      <c r="Y119">
        <v>202</v>
      </c>
      <c r="Z119">
        <v>8</v>
      </c>
      <c r="AA119">
        <v>247</v>
      </c>
      <c r="AB119">
        <v>48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32</v>
      </c>
      <c r="AI119">
        <v>131</v>
      </c>
      <c r="AJ119">
        <v>74</v>
      </c>
      <c r="AK119">
        <v>0</v>
      </c>
      <c r="AL119">
        <v>0</v>
      </c>
      <c r="AM119">
        <v>0</v>
      </c>
      <c r="AN119">
        <v>0</v>
      </c>
      <c r="AO119">
        <v>167</v>
      </c>
      <c r="AP119">
        <v>52</v>
      </c>
      <c r="AQ119">
        <v>7</v>
      </c>
      <c r="AR119">
        <v>0</v>
      </c>
      <c r="AT119">
        <v>11784</v>
      </c>
      <c r="AU119" t="str">
        <f t="shared" si="90"/>
        <v>Estimate; Total: - Spanish or Spanish Creole:</v>
      </c>
      <c r="AV119" t="s">
        <v>988</v>
      </c>
      <c r="AX119" t="str">
        <f t="shared" si="85"/>
        <v>Estimate; Total: - Spanish or Spanish Creole:</v>
      </c>
      <c r="AY119" t="str">
        <f t="shared" si="86"/>
        <v>N/A</v>
      </c>
      <c r="AZ119" t="str">
        <f t="shared" si="48"/>
        <v>N/A</v>
      </c>
      <c r="BA119" t="str">
        <f t="shared" si="49"/>
        <v>N/A</v>
      </c>
      <c r="BB119" t="str">
        <f t="shared" si="50"/>
        <v>N/A</v>
      </c>
      <c r="BC119" t="str">
        <f t="shared" si="51"/>
        <v>N/A</v>
      </c>
      <c r="BD119" t="str">
        <f t="shared" si="52"/>
        <v>N/A</v>
      </c>
      <c r="BE119" t="str">
        <f t="shared" si="53"/>
        <v>N/A</v>
      </c>
      <c r="BF119" t="str">
        <f t="shared" si="54"/>
        <v>N/A</v>
      </c>
      <c r="BG119" t="str">
        <f t="shared" si="55"/>
        <v>N/A</v>
      </c>
      <c r="BH119" t="str">
        <f t="shared" si="56"/>
        <v>N/A</v>
      </c>
      <c r="BI119" t="str">
        <f t="shared" si="57"/>
        <v>N/A</v>
      </c>
      <c r="BJ119" t="str">
        <f t="shared" si="58"/>
        <v>N/A</v>
      </c>
      <c r="BK119" t="str">
        <f t="shared" si="59"/>
        <v>N/A</v>
      </c>
      <c r="BL119" t="str">
        <f t="shared" si="60"/>
        <v>N/A</v>
      </c>
      <c r="BM119" t="str">
        <f t="shared" si="61"/>
        <v>N/A</v>
      </c>
      <c r="BN119" t="str">
        <f t="shared" si="62"/>
        <v>N/A</v>
      </c>
      <c r="BO119" t="str">
        <f t="shared" si="63"/>
        <v>N/A</v>
      </c>
      <c r="BP119" t="str">
        <f t="shared" si="64"/>
        <v>N/A</v>
      </c>
      <c r="BQ119" t="str">
        <f t="shared" si="65"/>
        <v>N/A</v>
      </c>
      <c r="BR119" t="str">
        <f t="shared" si="66"/>
        <v>N/A</v>
      </c>
      <c r="BS119" t="str">
        <f t="shared" si="67"/>
        <v>N/A</v>
      </c>
      <c r="BT119" t="str">
        <f t="shared" si="68"/>
        <v>N/A</v>
      </c>
      <c r="BU119" t="str">
        <f t="shared" si="69"/>
        <v>N/A</v>
      </c>
      <c r="BV119" t="str">
        <f t="shared" si="70"/>
        <v>N/A</v>
      </c>
      <c r="BW119" t="str">
        <f t="shared" si="71"/>
        <v>N/A</v>
      </c>
      <c r="BX119" t="str">
        <f t="shared" si="72"/>
        <v>N/A</v>
      </c>
      <c r="BY119" t="str">
        <f t="shared" si="73"/>
        <v>N/A</v>
      </c>
      <c r="BZ119" t="str">
        <f t="shared" si="74"/>
        <v>N/A</v>
      </c>
      <c r="CA119" t="str">
        <f t="shared" si="75"/>
        <v>N/A</v>
      </c>
      <c r="CB119" t="str">
        <f t="shared" si="76"/>
        <v>N/A</v>
      </c>
      <c r="CC119" t="str">
        <f t="shared" si="77"/>
        <v>N/A</v>
      </c>
      <c r="CD119" t="str">
        <f t="shared" si="78"/>
        <v>N/A</v>
      </c>
      <c r="CE119" t="str">
        <f t="shared" si="79"/>
        <v>N/A</v>
      </c>
      <c r="CF119" t="str">
        <f t="shared" si="80"/>
        <v>N/A</v>
      </c>
      <c r="CG119" t="str">
        <f t="shared" si="81"/>
        <v>N/A</v>
      </c>
      <c r="CH119" t="str">
        <f t="shared" si="82"/>
        <v>N/A</v>
      </c>
      <c r="CI119" t="str">
        <f t="shared" si="83"/>
        <v>N/A</v>
      </c>
      <c r="CJ119" t="str">
        <f t="shared" si="84"/>
        <v>N/A</v>
      </c>
    </row>
    <row r="120" spans="1:88" x14ac:dyDescent="0.25">
      <c r="A120" t="s">
        <v>242</v>
      </c>
      <c r="B120">
        <v>11786</v>
      </c>
      <c r="C120" t="s">
        <v>243</v>
      </c>
      <c r="D120">
        <v>6282</v>
      </c>
      <c r="E120">
        <v>5884</v>
      </c>
      <c r="F120">
        <v>225</v>
      </c>
      <c r="G120">
        <v>2</v>
      </c>
      <c r="H120">
        <v>0</v>
      </c>
      <c r="I120">
        <v>29</v>
      </c>
      <c r="J120">
        <v>0</v>
      </c>
      <c r="K120">
        <v>0</v>
      </c>
      <c r="L120">
        <v>0</v>
      </c>
      <c r="M120">
        <v>1</v>
      </c>
      <c r="N120">
        <v>0</v>
      </c>
      <c r="O120">
        <v>0</v>
      </c>
      <c r="P120">
        <v>19</v>
      </c>
      <c r="Q120">
        <v>0</v>
      </c>
      <c r="R120">
        <v>0</v>
      </c>
      <c r="S120">
        <v>2</v>
      </c>
      <c r="T120">
        <v>0</v>
      </c>
      <c r="U120">
        <v>1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7</v>
      </c>
      <c r="AB120">
        <v>24</v>
      </c>
      <c r="AC120">
        <v>29</v>
      </c>
      <c r="AD120">
        <v>0</v>
      </c>
      <c r="AE120">
        <v>0</v>
      </c>
      <c r="AF120">
        <v>3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33</v>
      </c>
      <c r="AO120">
        <v>21</v>
      </c>
      <c r="AP120">
        <v>2</v>
      </c>
      <c r="AQ120">
        <v>0</v>
      </c>
      <c r="AR120">
        <v>0</v>
      </c>
      <c r="AT120">
        <v>11786</v>
      </c>
      <c r="AU120" t="str">
        <f t="shared" si="90"/>
        <v>Estimate; Total: - Spanish or Spanish Creole:</v>
      </c>
      <c r="AV120" t="s">
        <v>988</v>
      </c>
      <c r="AX120" t="str">
        <f t="shared" si="85"/>
        <v>Estimate; Total: - Spanish or Spanish Creole:</v>
      </c>
      <c r="AY120" t="str">
        <f t="shared" si="86"/>
        <v>N/A</v>
      </c>
      <c r="AZ120" t="str">
        <f t="shared" si="48"/>
        <v>N/A</v>
      </c>
      <c r="BA120" t="str">
        <f t="shared" si="49"/>
        <v>N/A</v>
      </c>
      <c r="BB120" t="str">
        <f t="shared" si="50"/>
        <v>N/A</v>
      </c>
      <c r="BC120" t="str">
        <f t="shared" si="51"/>
        <v>N/A</v>
      </c>
      <c r="BD120" t="str">
        <f t="shared" si="52"/>
        <v>N/A</v>
      </c>
      <c r="BE120" t="str">
        <f t="shared" si="53"/>
        <v>N/A</v>
      </c>
      <c r="BF120" t="str">
        <f t="shared" si="54"/>
        <v>N/A</v>
      </c>
      <c r="BG120" t="str">
        <f t="shared" si="55"/>
        <v>N/A</v>
      </c>
      <c r="BH120" t="str">
        <f t="shared" si="56"/>
        <v>N/A</v>
      </c>
      <c r="BI120" t="str">
        <f t="shared" si="57"/>
        <v>N/A</v>
      </c>
      <c r="BJ120" t="str">
        <f t="shared" si="58"/>
        <v>N/A</v>
      </c>
      <c r="BK120" t="str">
        <f t="shared" si="59"/>
        <v>N/A</v>
      </c>
      <c r="BL120" t="str">
        <f t="shared" si="60"/>
        <v>N/A</v>
      </c>
      <c r="BM120" t="str">
        <f t="shared" si="61"/>
        <v>N/A</v>
      </c>
      <c r="BN120" t="str">
        <f t="shared" si="62"/>
        <v>N/A</v>
      </c>
      <c r="BO120" t="str">
        <f t="shared" si="63"/>
        <v>N/A</v>
      </c>
      <c r="BP120" t="str">
        <f t="shared" si="64"/>
        <v>N/A</v>
      </c>
      <c r="BQ120" t="str">
        <f t="shared" si="65"/>
        <v>N/A</v>
      </c>
      <c r="BR120" t="str">
        <f t="shared" si="66"/>
        <v>N/A</v>
      </c>
      <c r="BS120" t="str">
        <f t="shared" si="67"/>
        <v>N/A</v>
      </c>
      <c r="BT120" t="str">
        <f t="shared" si="68"/>
        <v>N/A</v>
      </c>
      <c r="BU120" t="str">
        <f t="shared" si="69"/>
        <v>N/A</v>
      </c>
      <c r="BV120" t="str">
        <f t="shared" si="70"/>
        <v>N/A</v>
      </c>
      <c r="BW120" t="str">
        <f t="shared" si="71"/>
        <v>N/A</v>
      </c>
      <c r="BX120" t="str">
        <f t="shared" si="72"/>
        <v>N/A</v>
      </c>
      <c r="BY120" t="str">
        <f t="shared" si="73"/>
        <v>N/A</v>
      </c>
      <c r="BZ120" t="str">
        <f t="shared" si="74"/>
        <v>N/A</v>
      </c>
      <c r="CA120" t="str">
        <f t="shared" si="75"/>
        <v>N/A</v>
      </c>
      <c r="CB120" t="str">
        <f t="shared" si="76"/>
        <v>N/A</v>
      </c>
      <c r="CC120" t="str">
        <f t="shared" si="77"/>
        <v>N/A</v>
      </c>
      <c r="CD120" t="str">
        <f t="shared" si="78"/>
        <v>N/A</v>
      </c>
      <c r="CE120" t="str">
        <f t="shared" si="79"/>
        <v>N/A</v>
      </c>
      <c r="CF120" t="str">
        <f t="shared" si="80"/>
        <v>N/A</v>
      </c>
      <c r="CG120" t="str">
        <f t="shared" si="81"/>
        <v>N/A</v>
      </c>
      <c r="CH120" t="str">
        <f t="shared" si="82"/>
        <v>N/A</v>
      </c>
      <c r="CI120" t="str">
        <f t="shared" si="83"/>
        <v>N/A</v>
      </c>
      <c r="CJ120" t="str">
        <f t="shared" si="84"/>
        <v>N/A</v>
      </c>
    </row>
    <row r="121" spans="1:88" x14ac:dyDescent="0.25">
      <c r="A121" t="s">
        <v>244</v>
      </c>
      <c r="B121">
        <v>11787</v>
      </c>
      <c r="C121" t="s">
        <v>245</v>
      </c>
      <c r="D121">
        <v>34563</v>
      </c>
      <c r="E121">
        <v>30897</v>
      </c>
      <c r="F121">
        <v>1116</v>
      </c>
      <c r="G121">
        <v>186</v>
      </c>
      <c r="H121">
        <v>4</v>
      </c>
      <c r="I121">
        <v>347</v>
      </c>
      <c r="J121">
        <v>56</v>
      </c>
      <c r="K121">
        <v>145</v>
      </c>
      <c r="L121">
        <v>34</v>
      </c>
      <c r="M121">
        <v>10</v>
      </c>
      <c r="N121">
        <v>12</v>
      </c>
      <c r="O121">
        <v>205</v>
      </c>
      <c r="P121">
        <v>106</v>
      </c>
      <c r="Q121">
        <v>61</v>
      </c>
      <c r="R121">
        <v>51</v>
      </c>
      <c r="S121">
        <v>0</v>
      </c>
      <c r="T121">
        <v>0</v>
      </c>
      <c r="U121">
        <v>121</v>
      </c>
      <c r="V121">
        <v>133</v>
      </c>
      <c r="W121">
        <v>88</v>
      </c>
      <c r="X121">
        <v>0</v>
      </c>
      <c r="Y121">
        <v>0</v>
      </c>
      <c r="Z121">
        <v>0</v>
      </c>
      <c r="AA121">
        <v>163</v>
      </c>
      <c r="AB121">
        <v>6</v>
      </c>
      <c r="AC121">
        <v>158</v>
      </c>
      <c r="AD121">
        <v>0</v>
      </c>
      <c r="AE121">
        <v>0</v>
      </c>
      <c r="AF121">
        <v>9</v>
      </c>
      <c r="AG121">
        <v>0</v>
      </c>
      <c r="AH121">
        <v>11</v>
      </c>
      <c r="AI121">
        <v>266</v>
      </c>
      <c r="AJ121">
        <v>179</v>
      </c>
      <c r="AK121">
        <v>0</v>
      </c>
      <c r="AL121">
        <v>0</v>
      </c>
      <c r="AM121">
        <v>0</v>
      </c>
      <c r="AN121">
        <v>6</v>
      </c>
      <c r="AO121">
        <v>0</v>
      </c>
      <c r="AP121">
        <v>47</v>
      </c>
      <c r="AQ121">
        <v>146</v>
      </c>
      <c r="AR121">
        <v>0</v>
      </c>
      <c r="AT121">
        <v>11787</v>
      </c>
      <c r="AU121" t="str">
        <f t="shared" si="90"/>
        <v>Estimate; Total: - Spanish or Spanish Creole:</v>
      </c>
      <c r="AV121" t="s">
        <v>988</v>
      </c>
      <c r="AX121" t="str">
        <f t="shared" si="85"/>
        <v>Estimate; Total: - Spanish or Spanish Creole:</v>
      </c>
      <c r="AY121" t="str">
        <f t="shared" si="86"/>
        <v>N/A</v>
      </c>
      <c r="AZ121" t="str">
        <f t="shared" si="48"/>
        <v>N/A</v>
      </c>
      <c r="BA121" t="str">
        <f t="shared" si="49"/>
        <v>N/A</v>
      </c>
      <c r="BB121" t="str">
        <f t="shared" si="50"/>
        <v>N/A</v>
      </c>
      <c r="BC121" t="str">
        <f t="shared" si="51"/>
        <v>N/A</v>
      </c>
      <c r="BD121" t="str">
        <f t="shared" si="52"/>
        <v>N/A</v>
      </c>
      <c r="BE121" t="str">
        <f t="shared" si="53"/>
        <v>N/A</v>
      </c>
      <c r="BF121" t="str">
        <f t="shared" si="54"/>
        <v>N/A</v>
      </c>
      <c r="BG121" t="str">
        <f t="shared" si="55"/>
        <v>N/A</v>
      </c>
      <c r="BH121" t="str">
        <f t="shared" si="56"/>
        <v>N/A</v>
      </c>
      <c r="BI121" t="str">
        <f t="shared" si="57"/>
        <v>N/A</v>
      </c>
      <c r="BJ121" t="str">
        <f t="shared" si="58"/>
        <v>N/A</v>
      </c>
      <c r="BK121" t="str">
        <f t="shared" si="59"/>
        <v>N/A</v>
      </c>
      <c r="BL121" t="str">
        <f t="shared" si="60"/>
        <v>N/A</v>
      </c>
      <c r="BM121" t="str">
        <f t="shared" si="61"/>
        <v>N/A</v>
      </c>
      <c r="BN121" t="str">
        <f t="shared" si="62"/>
        <v>N/A</v>
      </c>
      <c r="BO121" t="str">
        <f t="shared" si="63"/>
        <v>N/A</v>
      </c>
      <c r="BP121" t="str">
        <f t="shared" si="64"/>
        <v>N/A</v>
      </c>
      <c r="BQ121" t="str">
        <f t="shared" si="65"/>
        <v>N/A</v>
      </c>
      <c r="BR121" t="str">
        <f t="shared" si="66"/>
        <v>N/A</v>
      </c>
      <c r="BS121" t="str">
        <f t="shared" si="67"/>
        <v>N/A</v>
      </c>
      <c r="BT121" t="str">
        <f t="shared" si="68"/>
        <v>N/A</v>
      </c>
      <c r="BU121" t="str">
        <f t="shared" si="69"/>
        <v>N/A</v>
      </c>
      <c r="BV121" t="str">
        <f t="shared" si="70"/>
        <v>N/A</v>
      </c>
      <c r="BW121" t="str">
        <f t="shared" si="71"/>
        <v>N/A</v>
      </c>
      <c r="BX121" t="str">
        <f t="shared" si="72"/>
        <v>N/A</v>
      </c>
      <c r="BY121" t="str">
        <f t="shared" si="73"/>
        <v>N/A</v>
      </c>
      <c r="BZ121" t="str">
        <f t="shared" si="74"/>
        <v>N/A</v>
      </c>
      <c r="CA121" t="str">
        <f t="shared" si="75"/>
        <v>N/A</v>
      </c>
      <c r="CB121" t="str">
        <f t="shared" si="76"/>
        <v>N/A</v>
      </c>
      <c r="CC121" t="str">
        <f t="shared" si="77"/>
        <v>N/A</v>
      </c>
      <c r="CD121" t="str">
        <f t="shared" si="78"/>
        <v>N/A</v>
      </c>
      <c r="CE121" t="str">
        <f t="shared" si="79"/>
        <v>N/A</v>
      </c>
      <c r="CF121" t="str">
        <f t="shared" si="80"/>
        <v>N/A</v>
      </c>
      <c r="CG121" t="str">
        <f t="shared" si="81"/>
        <v>N/A</v>
      </c>
      <c r="CH121" t="str">
        <f t="shared" si="82"/>
        <v>N/A</v>
      </c>
      <c r="CI121" t="str">
        <f t="shared" si="83"/>
        <v>N/A</v>
      </c>
      <c r="CJ121" t="str">
        <f t="shared" si="84"/>
        <v>N/A</v>
      </c>
    </row>
    <row r="122" spans="1:88" x14ac:dyDescent="0.25">
      <c r="A122" t="s">
        <v>246</v>
      </c>
      <c r="B122">
        <v>11788</v>
      </c>
      <c r="C122" t="s">
        <v>247</v>
      </c>
      <c r="D122">
        <v>15136</v>
      </c>
      <c r="E122">
        <v>13144</v>
      </c>
      <c r="F122">
        <v>810</v>
      </c>
      <c r="G122">
        <v>37</v>
      </c>
      <c r="H122">
        <v>0</v>
      </c>
      <c r="I122">
        <v>167</v>
      </c>
      <c r="J122">
        <v>0</v>
      </c>
      <c r="K122">
        <v>111</v>
      </c>
      <c r="L122">
        <v>0</v>
      </c>
      <c r="M122">
        <v>0</v>
      </c>
      <c r="N122">
        <v>0</v>
      </c>
      <c r="O122">
        <v>23</v>
      </c>
      <c r="P122">
        <v>55</v>
      </c>
      <c r="Q122">
        <v>60</v>
      </c>
      <c r="R122">
        <v>13</v>
      </c>
      <c r="S122">
        <v>16</v>
      </c>
      <c r="T122">
        <v>0</v>
      </c>
      <c r="U122">
        <v>30</v>
      </c>
      <c r="V122">
        <v>36</v>
      </c>
      <c r="W122">
        <v>86</v>
      </c>
      <c r="X122">
        <v>0</v>
      </c>
      <c r="Y122">
        <v>3</v>
      </c>
      <c r="Z122">
        <v>14</v>
      </c>
      <c r="AA122">
        <v>158</v>
      </c>
      <c r="AB122">
        <v>1</v>
      </c>
      <c r="AC122">
        <v>52</v>
      </c>
      <c r="AD122">
        <v>0</v>
      </c>
      <c r="AE122">
        <v>0</v>
      </c>
      <c r="AF122">
        <v>0</v>
      </c>
      <c r="AG122">
        <v>0</v>
      </c>
      <c r="AH122">
        <v>31</v>
      </c>
      <c r="AI122">
        <v>142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83</v>
      </c>
      <c r="AP122">
        <v>23</v>
      </c>
      <c r="AQ122">
        <v>41</v>
      </c>
      <c r="AR122">
        <v>0</v>
      </c>
      <c r="AT122">
        <v>11788</v>
      </c>
      <c r="AU122" t="str">
        <f t="shared" si="90"/>
        <v>Estimate; Total: - Spanish or Spanish Creole:</v>
      </c>
      <c r="AV122" t="s">
        <v>988</v>
      </c>
      <c r="AX122" t="str">
        <f t="shared" si="85"/>
        <v>Estimate; Total: - Spanish or Spanish Creole:</v>
      </c>
      <c r="AY122" t="str">
        <f t="shared" si="86"/>
        <v>N/A</v>
      </c>
      <c r="AZ122" t="str">
        <f t="shared" si="48"/>
        <v>N/A</v>
      </c>
      <c r="BA122" t="str">
        <f t="shared" si="49"/>
        <v>N/A</v>
      </c>
      <c r="BB122" t="str">
        <f t="shared" si="50"/>
        <v>N/A</v>
      </c>
      <c r="BC122" t="str">
        <f t="shared" si="51"/>
        <v>N/A</v>
      </c>
      <c r="BD122" t="str">
        <f t="shared" si="52"/>
        <v>N/A</v>
      </c>
      <c r="BE122" t="str">
        <f t="shared" si="53"/>
        <v>N/A</v>
      </c>
      <c r="BF122" t="str">
        <f t="shared" si="54"/>
        <v>N/A</v>
      </c>
      <c r="BG122" t="str">
        <f t="shared" si="55"/>
        <v>N/A</v>
      </c>
      <c r="BH122" t="str">
        <f t="shared" si="56"/>
        <v>N/A</v>
      </c>
      <c r="BI122" t="str">
        <f t="shared" si="57"/>
        <v>N/A</v>
      </c>
      <c r="BJ122" t="str">
        <f t="shared" si="58"/>
        <v>N/A</v>
      </c>
      <c r="BK122" t="str">
        <f t="shared" si="59"/>
        <v>N/A</v>
      </c>
      <c r="BL122" t="str">
        <f t="shared" si="60"/>
        <v>N/A</v>
      </c>
      <c r="BM122" t="str">
        <f t="shared" si="61"/>
        <v>N/A</v>
      </c>
      <c r="BN122" t="str">
        <f t="shared" si="62"/>
        <v>N/A</v>
      </c>
      <c r="BO122" t="str">
        <f t="shared" si="63"/>
        <v>N/A</v>
      </c>
      <c r="BP122" t="str">
        <f t="shared" si="64"/>
        <v>N/A</v>
      </c>
      <c r="BQ122" t="str">
        <f t="shared" si="65"/>
        <v>N/A</v>
      </c>
      <c r="BR122" t="str">
        <f t="shared" si="66"/>
        <v>N/A</v>
      </c>
      <c r="BS122" t="str">
        <f t="shared" si="67"/>
        <v>N/A</v>
      </c>
      <c r="BT122" t="str">
        <f t="shared" si="68"/>
        <v>N/A</v>
      </c>
      <c r="BU122" t="str">
        <f t="shared" si="69"/>
        <v>N/A</v>
      </c>
      <c r="BV122" t="str">
        <f t="shared" si="70"/>
        <v>N/A</v>
      </c>
      <c r="BW122" t="str">
        <f t="shared" si="71"/>
        <v>N/A</v>
      </c>
      <c r="BX122" t="str">
        <f t="shared" si="72"/>
        <v>N/A</v>
      </c>
      <c r="BY122" t="str">
        <f t="shared" si="73"/>
        <v>N/A</v>
      </c>
      <c r="BZ122" t="str">
        <f t="shared" si="74"/>
        <v>N/A</v>
      </c>
      <c r="CA122" t="str">
        <f t="shared" si="75"/>
        <v>N/A</v>
      </c>
      <c r="CB122" t="str">
        <f t="shared" si="76"/>
        <v>N/A</v>
      </c>
      <c r="CC122" t="str">
        <f t="shared" si="77"/>
        <v>N/A</v>
      </c>
      <c r="CD122" t="str">
        <f t="shared" si="78"/>
        <v>N/A</v>
      </c>
      <c r="CE122" t="str">
        <f t="shared" si="79"/>
        <v>N/A</v>
      </c>
      <c r="CF122" t="str">
        <f t="shared" si="80"/>
        <v>N/A</v>
      </c>
      <c r="CG122" t="str">
        <f t="shared" si="81"/>
        <v>N/A</v>
      </c>
      <c r="CH122" t="str">
        <f t="shared" si="82"/>
        <v>N/A</v>
      </c>
      <c r="CI122" t="str">
        <f t="shared" si="83"/>
        <v>N/A</v>
      </c>
      <c r="CJ122" t="str">
        <f t="shared" si="84"/>
        <v>N/A</v>
      </c>
    </row>
    <row r="123" spans="1:88" x14ac:dyDescent="0.25">
      <c r="A123" t="s">
        <v>248</v>
      </c>
      <c r="B123">
        <v>11789</v>
      </c>
      <c r="C123" t="s">
        <v>249</v>
      </c>
      <c r="D123">
        <v>6779</v>
      </c>
      <c r="E123">
        <v>6173</v>
      </c>
      <c r="F123">
        <v>244</v>
      </c>
      <c r="G123">
        <v>39</v>
      </c>
      <c r="H123">
        <v>0</v>
      </c>
      <c r="I123">
        <v>21</v>
      </c>
      <c r="J123">
        <v>8</v>
      </c>
      <c r="K123">
        <v>1</v>
      </c>
      <c r="L123">
        <v>0</v>
      </c>
      <c r="M123">
        <v>0</v>
      </c>
      <c r="N123">
        <v>19</v>
      </c>
      <c r="O123">
        <v>100</v>
      </c>
      <c r="P123">
        <v>66</v>
      </c>
      <c r="Q123">
        <v>7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96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5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T123">
        <v>11789</v>
      </c>
      <c r="AU123" t="str">
        <f t="shared" si="90"/>
        <v>Estimate; Total: - Spanish or Spanish Creole:</v>
      </c>
      <c r="AV123" t="s">
        <v>988</v>
      </c>
      <c r="AX123" t="str">
        <f t="shared" si="85"/>
        <v>Estimate; Total: - Spanish or Spanish Creole:</v>
      </c>
      <c r="AY123" t="str">
        <f t="shared" si="86"/>
        <v>N/A</v>
      </c>
      <c r="AZ123" t="str">
        <f t="shared" si="48"/>
        <v>N/A</v>
      </c>
      <c r="BA123" t="str">
        <f t="shared" si="49"/>
        <v>N/A</v>
      </c>
      <c r="BB123" t="str">
        <f t="shared" si="50"/>
        <v>N/A</v>
      </c>
      <c r="BC123" t="str">
        <f t="shared" si="51"/>
        <v>N/A</v>
      </c>
      <c r="BD123" t="str">
        <f t="shared" si="52"/>
        <v>N/A</v>
      </c>
      <c r="BE123" t="str">
        <f t="shared" si="53"/>
        <v>N/A</v>
      </c>
      <c r="BF123" t="str">
        <f t="shared" si="54"/>
        <v>N/A</v>
      </c>
      <c r="BG123" t="str">
        <f t="shared" si="55"/>
        <v>N/A</v>
      </c>
      <c r="BH123" t="str">
        <f t="shared" si="56"/>
        <v>N/A</v>
      </c>
      <c r="BI123" t="str">
        <f t="shared" si="57"/>
        <v>N/A</v>
      </c>
      <c r="BJ123" t="str">
        <f t="shared" si="58"/>
        <v>N/A</v>
      </c>
      <c r="BK123" t="str">
        <f t="shared" si="59"/>
        <v>N/A</v>
      </c>
      <c r="BL123" t="str">
        <f t="shared" si="60"/>
        <v>N/A</v>
      </c>
      <c r="BM123" t="str">
        <f t="shared" si="61"/>
        <v>N/A</v>
      </c>
      <c r="BN123" t="str">
        <f t="shared" si="62"/>
        <v>N/A</v>
      </c>
      <c r="BO123" t="str">
        <f t="shared" si="63"/>
        <v>N/A</v>
      </c>
      <c r="BP123" t="str">
        <f t="shared" si="64"/>
        <v>N/A</v>
      </c>
      <c r="BQ123" t="str">
        <f t="shared" si="65"/>
        <v>N/A</v>
      </c>
      <c r="BR123" t="str">
        <f t="shared" si="66"/>
        <v>N/A</v>
      </c>
      <c r="BS123" t="str">
        <f t="shared" si="67"/>
        <v>N/A</v>
      </c>
      <c r="BT123" t="str">
        <f t="shared" si="68"/>
        <v>N/A</v>
      </c>
      <c r="BU123" t="str">
        <f t="shared" si="69"/>
        <v>N/A</v>
      </c>
      <c r="BV123" t="str">
        <f t="shared" si="70"/>
        <v>N/A</v>
      </c>
      <c r="BW123" t="str">
        <f t="shared" si="71"/>
        <v>N/A</v>
      </c>
      <c r="BX123" t="str">
        <f t="shared" si="72"/>
        <v>N/A</v>
      </c>
      <c r="BY123" t="str">
        <f t="shared" si="73"/>
        <v>N/A</v>
      </c>
      <c r="BZ123" t="str">
        <f t="shared" si="74"/>
        <v>N/A</v>
      </c>
      <c r="CA123" t="str">
        <f t="shared" si="75"/>
        <v>N/A</v>
      </c>
      <c r="CB123" t="str">
        <f t="shared" si="76"/>
        <v>N/A</v>
      </c>
      <c r="CC123" t="str">
        <f t="shared" si="77"/>
        <v>N/A</v>
      </c>
      <c r="CD123" t="str">
        <f t="shared" si="78"/>
        <v>N/A</v>
      </c>
      <c r="CE123" t="str">
        <f t="shared" si="79"/>
        <v>N/A</v>
      </c>
      <c r="CF123" t="str">
        <f t="shared" si="80"/>
        <v>N/A</v>
      </c>
      <c r="CG123" t="str">
        <f t="shared" si="81"/>
        <v>N/A</v>
      </c>
      <c r="CH123" t="str">
        <f t="shared" si="82"/>
        <v>N/A</v>
      </c>
      <c r="CI123" t="str">
        <f t="shared" si="83"/>
        <v>N/A</v>
      </c>
      <c r="CJ123" t="str">
        <f t="shared" si="84"/>
        <v>N/A</v>
      </c>
    </row>
    <row r="124" spans="1:88" x14ac:dyDescent="0.25">
      <c r="A124" t="s">
        <v>250</v>
      </c>
      <c r="B124">
        <v>11790</v>
      </c>
      <c r="C124" t="s">
        <v>251</v>
      </c>
      <c r="D124">
        <v>17967</v>
      </c>
      <c r="E124">
        <v>13961</v>
      </c>
      <c r="F124">
        <v>618</v>
      </c>
      <c r="G124">
        <v>94</v>
      </c>
      <c r="H124">
        <v>157</v>
      </c>
      <c r="I124">
        <v>57</v>
      </c>
      <c r="J124">
        <v>13</v>
      </c>
      <c r="K124">
        <v>11</v>
      </c>
      <c r="L124">
        <v>14</v>
      </c>
      <c r="M124">
        <v>15</v>
      </c>
      <c r="N124">
        <v>78</v>
      </c>
      <c r="O124">
        <v>33</v>
      </c>
      <c r="P124">
        <v>78</v>
      </c>
      <c r="Q124">
        <v>40</v>
      </c>
      <c r="R124">
        <v>6</v>
      </c>
      <c r="S124">
        <v>16</v>
      </c>
      <c r="T124">
        <v>0</v>
      </c>
      <c r="U124">
        <v>53</v>
      </c>
      <c r="V124">
        <v>5</v>
      </c>
      <c r="W124">
        <v>134</v>
      </c>
      <c r="X124">
        <v>74</v>
      </c>
      <c r="Y124">
        <v>282</v>
      </c>
      <c r="Z124">
        <v>20</v>
      </c>
      <c r="AA124">
        <v>1523</v>
      </c>
      <c r="AB124">
        <v>22</v>
      </c>
      <c r="AC124">
        <v>373</v>
      </c>
      <c r="AD124">
        <v>0</v>
      </c>
      <c r="AE124">
        <v>0</v>
      </c>
      <c r="AF124">
        <v>0</v>
      </c>
      <c r="AG124">
        <v>0</v>
      </c>
      <c r="AH124">
        <v>15</v>
      </c>
      <c r="AI124">
        <v>147</v>
      </c>
      <c r="AJ124">
        <v>33</v>
      </c>
      <c r="AK124">
        <v>0</v>
      </c>
      <c r="AL124">
        <v>0</v>
      </c>
      <c r="AM124">
        <v>0</v>
      </c>
      <c r="AN124">
        <v>0</v>
      </c>
      <c r="AO124">
        <v>32</v>
      </c>
      <c r="AP124">
        <v>25</v>
      </c>
      <c r="AQ124">
        <v>19</v>
      </c>
      <c r="AR124">
        <v>19</v>
      </c>
      <c r="AT124">
        <v>11790</v>
      </c>
      <c r="AU124" t="str">
        <f>BS124</f>
        <v>Estimate; Total: - Chinese:</v>
      </c>
      <c r="AV124" t="s">
        <v>989</v>
      </c>
      <c r="AX124" t="str">
        <f t="shared" si="85"/>
        <v>FALSE</v>
      </c>
      <c r="AY124" t="str">
        <f t="shared" si="86"/>
        <v>FALSE</v>
      </c>
      <c r="AZ124" t="str">
        <f t="shared" si="48"/>
        <v>FALSE</v>
      </c>
      <c r="BA124" t="str">
        <f t="shared" si="49"/>
        <v>FALSE</v>
      </c>
      <c r="BB124" t="str">
        <f t="shared" si="50"/>
        <v>FALSE</v>
      </c>
      <c r="BC124" t="str">
        <f t="shared" si="51"/>
        <v>FALSE</v>
      </c>
      <c r="BD124" t="str">
        <f t="shared" si="52"/>
        <v>FALSE</v>
      </c>
      <c r="BE124" t="str">
        <f t="shared" si="53"/>
        <v>FALSE</v>
      </c>
      <c r="BF124" t="str">
        <f t="shared" si="54"/>
        <v>FALSE</v>
      </c>
      <c r="BG124" t="str">
        <f t="shared" si="55"/>
        <v>FALSE</v>
      </c>
      <c r="BH124" t="str">
        <f t="shared" si="56"/>
        <v>FALSE</v>
      </c>
      <c r="BI124" t="str">
        <f t="shared" si="57"/>
        <v>FALSE</v>
      </c>
      <c r="BJ124" t="str">
        <f t="shared" si="58"/>
        <v>FALSE</v>
      </c>
      <c r="BK124" t="str">
        <f t="shared" si="59"/>
        <v>FALSE</v>
      </c>
      <c r="BL124" t="str">
        <f t="shared" si="60"/>
        <v>FALSE</v>
      </c>
      <c r="BM124" t="str">
        <f t="shared" si="61"/>
        <v>FALSE</v>
      </c>
      <c r="BN124" t="str">
        <f t="shared" si="62"/>
        <v>FALSE</v>
      </c>
      <c r="BO124" t="str">
        <f t="shared" si="63"/>
        <v>FALSE</v>
      </c>
      <c r="BP124" t="str">
        <f t="shared" si="64"/>
        <v>FALSE</v>
      </c>
      <c r="BQ124" t="str">
        <f t="shared" si="65"/>
        <v>FALSE</v>
      </c>
      <c r="BR124" t="str">
        <f t="shared" si="66"/>
        <v>FALSE</v>
      </c>
      <c r="BS124" t="str">
        <f t="shared" si="67"/>
        <v>Estimate; Total: - Chinese:</v>
      </c>
      <c r="BT124" t="str">
        <f t="shared" si="68"/>
        <v>N/A</v>
      </c>
      <c r="BU124" t="str">
        <f t="shared" si="69"/>
        <v>N/A</v>
      </c>
      <c r="BV124" t="str">
        <f t="shared" si="70"/>
        <v>N/A</v>
      </c>
      <c r="BW124" t="str">
        <f t="shared" si="71"/>
        <v>N/A</v>
      </c>
      <c r="BX124" t="str">
        <f t="shared" si="72"/>
        <v>N/A</v>
      </c>
      <c r="BY124" t="str">
        <f t="shared" si="73"/>
        <v>N/A</v>
      </c>
      <c r="BZ124" t="str">
        <f t="shared" si="74"/>
        <v>N/A</v>
      </c>
      <c r="CA124" t="str">
        <f t="shared" si="75"/>
        <v>N/A</v>
      </c>
      <c r="CB124" t="str">
        <f t="shared" si="76"/>
        <v>N/A</v>
      </c>
      <c r="CC124" t="str">
        <f t="shared" si="77"/>
        <v>N/A</v>
      </c>
      <c r="CD124" t="str">
        <f t="shared" si="78"/>
        <v>N/A</v>
      </c>
      <c r="CE124" t="str">
        <f t="shared" si="79"/>
        <v>N/A</v>
      </c>
      <c r="CF124" t="str">
        <f t="shared" si="80"/>
        <v>N/A</v>
      </c>
      <c r="CG124" t="str">
        <f t="shared" si="81"/>
        <v>N/A</v>
      </c>
      <c r="CH124" t="str">
        <f t="shared" si="82"/>
        <v>N/A</v>
      </c>
      <c r="CI124" t="str">
        <f t="shared" si="83"/>
        <v>N/A</v>
      </c>
      <c r="CJ124" t="str">
        <f t="shared" si="84"/>
        <v>N/A</v>
      </c>
    </row>
    <row r="125" spans="1:88" x14ac:dyDescent="0.25">
      <c r="A125" t="s">
        <v>252</v>
      </c>
      <c r="B125">
        <v>11791</v>
      </c>
      <c r="C125" t="s">
        <v>253</v>
      </c>
      <c r="D125">
        <v>24114</v>
      </c>
      <c r="E125">
        <v>16747</v>
      </c>
      <c r="F125">
        <v>775</v>
      </c>
      <c r="G125">
        <v>74</v>
      </c>
      <c r="H125">
        <v>0</v>
      </c>
      <c r="I125">
        <v>403</v>
      </c>
      <c r="J125">
        <v>53</v>
      </c>
      <c r="K125">
        <v>136</v>
      </c>
      <c r="L125">
        <v>35</v>
      </c>
      <c r="M125">
        <v>8</v>
      </c>
      <c r="N125">
        <v>8</v>
      </c>
      <c r="O125">
        <v>592</v>
      </c>
      <c r="P125">
        <v>146</v>
      </c>
      <c r="Q125">
        <v>35</v>
      </c>
      <c r="R125">
        <v>71</v>
      </c>
      <c r="S125">
        <v>3</v>
      </c>
      <c r="T125">
        <v>220</v>
      </c>
      <c r="U125">
        <v>90</v>
      </c>
      <c r="V125">
        <v>209</v>
      </c>
      <c r="W125">
        <v>241</v>
      </c>
      <c r="X125">
        <v>323</v>
      </c>
      <c r="Y125">
        <v>529</v>
      </c>
      <c r="Z125">
        <v>15</v>
      </c>
      <c r="AA125">
        <v>1634</v>
      </c>
      <c r="AB125">
        <v>41</v>
      </c>
      <c r="AC125">
        <v>1089</v>
      </c>
      <c r="AD125">
        <v>0</v>
      </c>
      <c r="AE125">
        <v>0</v>
      </c>
      <c r="AF125">
        <v>28</v>
      </c>
      <c r="AG125">
        <v>0</v>
      </c>
      <c r="AH125">
        <v>0</v>
      </c>
      <c r="AI125">
        <v>431</v>
      </c>
      <c r="AJ125">
        <v>24</v>
      </c>
      <c r="AK125">
        <v>0</v>
      </c>
      <c r="AL125">
        <v>0</v>
      </c>
      <c r="AM125">
        <v>0</v>
      </c>
      <c r="AN125">
        <v>0</v>
      </c>
      <c r="AO125">
        <v>102</v>
      </c>
      <c r="AP125">
        <v>36</v>
      </c>
      <c r="AQ125">
        <v>16</v>
      </c>
      <c r="AR125">
        <v>0</v>
      </c>
      <c r="AT125">
        <v>11791</v>
      </c>
      <c r="AU125" t="str">
        <f>BS125</f>
        <v>Estimate; Total: - Chinese:</v>
      </c>
      <c r="AV125" t="s">
        <v>989</v>
      </c>
      <c r="AX125" t="str">
        <f t="shared" si="85"/>
        <v>FALSE</v>
      </c>
      <c r="AY125" t="str">
        <f t="shared" si="86"/>
        <v>FALSE</v>
      </c>
      <c r="AZ125" t="str">
        <f t="shared" si="48"/>
        <v>FALSE</v>
      </c>
      <c r="BA125" t="str">
        <f t="shared" si="49"/>
        <v>FALSE</v>
      </c>
      <c r="BB125" t="str">
        <f t="shared" si="50"/>
        <v>FALSE</v>
      </c>
      <c r="BC125" t="str">
        <f t="shared" si="51"/>
        <v>FALSE</v>
      </c>
      <c r="BD125" t="str">
        <f t="shared" si="52"/>
        <v>FALSE</v>
      </c>
      <c r="BE125" t="str">
        <f t="shared" si="53"/>
        <v>FALSE</v>
      </c>
      <c r="BF125" t="str">
        <f t="shared" si="54"/>
        <v>FALSE</v>
      </c>
      <c r="BG125" t="str">
        <f t="shared" si="55"/>
        <v>FALSE</v>
      </c>
      <c r="BH125" t="str">
        <f t="shared" si="56"/>
        <v>FALSE</v>
      </c>
      <c r="BI125" t="str">
        <f t="shared" si="57"/>
        <v>FALSE</v>
      </c>
      <c r="BJ125" t="str">
        <f t="shared" si="58"/>
        <v>FALSE</v>
      </c>
      <c r="BK125" t="str">
        <f t="shared" si="59"/>
        <v>FALSE</v>
      </c>
      <c r="BL125" t="str">
        <f t="shared" si="60"/>
        <v>FALSE</v>
      </c>
      <c r="BM125" t="str">
        <f t="shared" si="61"/>
        <v>FALSE</v>
      </c>
      <c r="BN125" t="str">
        <f t="shared" si="62"/>
        <v>FALSE</v>
      </c>
      <c r="BO125" t="str">
        <f t="shared" si="63"/>
        <v>FALSE</v>
      </c>
      <c r="BP125" t="str">
        <f t="shared" si="64"/>
        <v>FALSE</v>
      </c>
      <c r="BQ125" t="str">
        <f t="shared" si="65"/>
        <v>FALSE</v>
      </c>
      <c r="BR125" t="str">
        <f t="shared" si="66"/>
        <v>FALSE</v>
      </c>
      <c r="BS125" t="str">
        <f t="shared" si="67"/>
        <v>Estimate; Total: - Chinese:</v>
      </c>
      <c r="BT125" t="str">
        <f t="shared" si="68"/>
        <v>N/A</v>
      </c>
      <c r="BU125" t="str">
        <f t="shared" si="69"/>
        <v>N/A</v>
      </c>
      <c r="BV125" t="str">
        <f t="shared" si="70"/>
        <v>N/A</v>
      </c>
      <c r="BW125" t="str">
        <f t="shared" si="71"/>
        <v>N/A</v>
      </c>
      <c r="BX125" t="str">
        <f t="shared" si="72"/>
        <v>N/A</v>
      </c>
      <c r="BY125" t="str">
        <f t="shared" si="73"/>
        <v>N/A</v>
      </c>
      <c r="BZ125" t="str">
        <f t="shared" si="74"/>
        <v>N/A</v>
      </c>
      <c r="CA125" t="str">
        <f t="shared" si="75"/>
        <v>N/A</v>
      </c>
      <c r="CB125" t="str">
        <f t="shared" si="76"/>
        <v>N/A</v>
      </c>
      <c r="CC125" t="str">
        <f t="shared" si="77"/>
        <v>N/A</v>
      </c>
      <c r="CD125" t="str">
        <f t="shared" si="78"/>
        <v>N/A</v>
      </c>
      <c r="CE125" t="str">
        <f t="shared" si="79"/>
        <v>N/A</v>
      </c>
      <c r="CF125" t="str">
        <f t="shared" si="80"/>
        <v>N/A</v>
      </c>
      <c r="CG125" t="str">
        <f t="shared" si="81"/>
        <v>N/A</v>
      </c>
      <c r="CH125" t="str">
        <f t="shared" si="82"/>
        <v>N/A</v>
      </c>
      <c r="CI125" t="str">
        <f t="shared" si="83"/>
        <v>N/A</v>
      </c>
      <c r="CJ125" t="str">
        <f t="shared" si="84"/>
        <v>N/A</v>
      </c>
    </row>
    <row r="126" spans="1:88" x14ac:dyDescent="0.25">
      <c r="A126" t="s">
        <v>254</v>
      </c>
      <c r="B126">
        <v>11792</v>
      </c>
      <c r="C126" t="s">
        <v>255</v>
      </c>
      <c r="D126">
        <v>8222</v>
      </c>
      <c r="E126">
        <v>7315</v>
      </c>
      <c r="F126">
        <v>401</v>
      </c>
      <c r="G126">
        <v>0</v>
      </c>
      <c r="H126">
        <v>1</v>
      </c>
      <c r="I126">
        <v>43</v>
      </c>
      <c r="J126">
        <v>81</v>
      </c>
      <c r="K126">
        <v>11</v>
      </c>
      <c r="L126">
        <v>0</v>
      </c>
      <c r="M126">
        <v>13</v>
      </c>
      <c r="N126">
        <v>0</v>
      </c>
      <c r="O126">
        <v>26</v>
      </c>
      <c r="P126">
        <v>0</v>
      </c>
      <c r="Q126">
        <v>191</v>
      </c>
      <c r="R126">
        <v>14</v>
      </c>
      <c r="S126">
        <v>0</v>
      </c>
      <c r="T126">
        <v>0</v>
      </c>
      <c r="U126">
        <v>0</v>
      </c>
      <c r="V126">
        <v>0</v>
      </c>
      <c r="W126">
        <v>58</v>
      </c>
      <c r="X126">
        <v>0</v>
      </c>
      <c r="Y126">
        <v>0</v>
      </c>
      <c r="Z126">
        <v>4</v>
      </c>
      <c r="AA126">
        <v>21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31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12</v>
      </c>
      <c r="AT126">
        <v>11792</v>
      </c>
      <c r="AU126" t="str">
        <f>AX126</f>
        <v>Estimate; Total: - Spanish or Spanish Creole:</v>
      </c>
      <c r="AV126" t="s">
        <v>988</v>
      </c>
      <c r="AX126" t="str">
        <f t="shared" si="85"/>
        <v>Estimate; Total: - Spanish or Spanish Creole:</v>
      </c>
      <c r="AY126" t="str">
        <f t="shared" si="86"/>
        <v>N/A</v>
      </c>
      <c r="AZ126" t="str">
        <f t="shared" si="48"/>
        <v>N/A</v>
      </c>
      <c r="BA126" t="str">
        <f t="shared" si="49"/>
        <v>N/A</v>
      </c>
      <c r="BB126" t="str">
        <f t="shared" si="50"/>
        <v>N/A</v>
      </c>
      <c r="BC126" t="str">
        <f t="shared" si="51"/>
        <v>N/A</v>
      </c>
      <c r="BD126" t="str">
        <f t="shared" si="52"/>
        <v>N/A</v>
      </c>
      <c r="BE126" t="str">
        <f t="shared" si="53"/>
        <v>N/A</v>
      </c>
      <c r="BF126" t="str">
        <f t="shared" si="54"/>
        <v>N/A</v>
      </c>
      <c r="BG126" t="str">
        <f t="shared" si="55"/>
        <v>N/A</v>
      </c>
      <c r="BH126" t="str">
        <f t="shared" si="56"/>
        <v>N/A</v>
      </c>
      <c r="BI126" t="str">
        <f t="shared" si="57"/>
        <v>N/A</v>
      </c>
      <c r="BJ126" t="str">
        <f t="shared" si="58"/>
        <v>N/A</v>
      </c>
      <c r="BK126" t="str">
        <f t="shared" si="59"/>
        <v>N/A</v>
      </c>
      <c r="BL126" t="str">
        <f t="shared" si="60"/>
        <v>N/A</v>
      </c>
      <c r="BM126" t="str">
        <f t="shared" si="61"/>
        <v>N/A</v>
      </c>
      <c r="BN126" t="str">
        <f t="shared" si="62"/>
        <v>N/A</v>
      </c>
      <c r="BO126" t="str">
        <f t="shared" si="63"/>
        <v>N/A</v>
      </c>
      <c r="BP126" t="str">
        <f t="shared" si="64"/>
        <v>N/A</v>
      </c>
      <c r="BQ126" t="str">
        <f t="shared" si="65"/>
        <v>N/A</v>
      </c>
      <c r="BR126" t="str">
        <f t="shared" si="66"/>
        <v>N/A</v>
      </c>
      <c r="BS126" t="str">
        <f t="shared" si="67"/>
        <v>N/A</v>
      </c>
      <c r="BT126" t="str">
        <f t="shared" si="68"/>
        <v>N/A</v>
      </c>
      <c r="BU126" t="str">
        <f t="shared" si="69"/>
        <v>N/A</v>
      </c>
      <c r="BV126" t="str">
        <f t="shared" si="70"/>
        <v>N/A</v>
      </c>
      <c r="BW126" t="str">
        <f t="shared" si="71"/>
        <v>N/A</v>
      </c>
      <c r="BX126" t="str">
        <f t="shared" si="72"/>
        <v>N/A</v>
      </c>
      <c r="BY126" t="str">
        <f t="shared" si="73"/>
        <v>N/A</v>
      </c>
      <c r="BZ126" t="str">
        <f t="shared" si="74"/>
        <v>N/A</v>
      </c>
      <c r="CA126" t="str">
        <f t="shared" si="75"/>
        <v>N/A</v>
      </c>
      <c r="CB126" t="str">
        <f t="shared" si="76"/>
        <v>N/A</v>
      </c>
      <c r="CC126" t="str">
        <f t="shared" si="77"/>
        <v>N/A</v>
      </c>
      <c r="CD126" t="str">
        <f t="shared" si="78"/>
        <v>N/A</v>
      </c>
      <c r="CE126" t="str">
        <f t="shared" si="79"/>
        <v>N/A</v>
      </c>
      <c r="CF126" t="str">
        <f t="shared" si="80"/>
        <v>N/A</v>
      </c>
      <c r="CG126" t="str">
        <f t="shared" si="81"/>
        <v>N/A</v>
      </c>
      <c r="CH126" t="str">
        <f t="shared" si="82"/>
        <v>N/A</v>
      </c>
      <c r="CI126" t="str">
        <f t="shared" si="83"/>
        <v>N/A</v>
      </c>
      <c r="CJ126" t="str">
        <f t="shared" si="84"/>
        <v>N/A</v>
      </c>
    </row>
    <row r="127" spans="1:88" x14ac:dyDescent="0.25">
      <c r="A127" t="s">
        <v>256</v>
      </c>
      <c r="B127">
        <v>11793</v>
      </c>
      <c r="C127" t="s">
        <v>257</v>
      </c>
      <c r="D127">
        <v>31065</v>
      </c>
      <c r="E127">
        <v>28276</v>
      </c>
      <c r="F127">
        <v>947</v>
      </c>
      <c r="G127">
        <v>60</v>
      </c>
      <c r="H127">
        <v>5</v>
      </c>
      <c r="I127">
        <v>474</v>
      </c>
      <c r="J127">
        <v>27</v>
      </c>
      <c r="K127">
        <v>136</v>
      </c>
      <c r="L127">
        <v>10</v>
      </c>
      <c r="M127">
        <v>0</v>
      </c>
      <c r="N127">
        <v>0</v>
      </c>
      <c r="O127">
        <v>265</v>
      </c>
      <c r="P127">
        <v>20</v>
      </c>
      <c r="Q127">
        <v>0</v>
      </c>
      <c r="R127">
        <v>25</v>
      </c>
      <c r="S127">
        <v>23</v>
      </c>
      <c r="T127">
        <v>0</v>
      </c>
      <c r="U127">
        <v>38</v>
      </c>
      <c r="V127">
        <v>0</v>
      </c>
      <c r="W127">
        <v>111</v>
      </c>
      <c r="X127">
        <v>74</v>
      </c>
      <c r="Y127">
        <v>66</v>
      </c>
      <c r="Z127">
        <v>17</v>
      </c>
      <c r="AA127">
        <v>132</v>
      </c>
      <c r="AB127">
        <v>66</v>
      </c>
      <c r="AC127">
        <v>29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88</v>
      </c>
      <c r="AJ127">
        <v>70</v>
      </c>
      <c r="AK127">
        <v>0</v>
      </c>
      <c r="AL127">
        <v>0</v>
      </c>
      <c r="AM127">
        <v>0</v>
      </c>
      <c r="AN127">
        <v>6</v>
      </c>
      <c r="AO127">
        <v>38</v>
      </c>
      <c r="AP127">
        <v>62</v>
      </c>
      <c r="AQ127">
        <v>0</v>
      </c>
      <c r="AR127">
        <v>0</v>
      </c>
      <c r="AT127">
        <v>11793</v>
      </c>
      <c r="AU127" t="str">
        <f>AX127</f>
        <v>Estimate; Total: - Spanish or Spanish Creole:</v>
      </c>
      <c r="AV127" t="s">
        <v>988</v>
      </c>
      <c r="AX127" t="str">
        <f t="shared" si="85"/>
        <v>Estimate; Total: - Spanish or Spanish Creole:</v>
      </c>
      <c r="AY127" t="str">
        <f t="shared" si="86"/>
        <v>N/A</v>
      </c>
      <c r="AZ127" t="str">
        <f t="shared" si="48"/>
        <v>N/A</v>
      </c>
      <c r="BA127" t="str">
        <f t="shared" si="49"/>
        <v>N/A</v>
      </c>
      <c r="BB127" t="str">
        <f t="shared" si="50"/>
        <v>N/A</v>
      </c>
      <c r="BC127" t="str">
        <f t="shared" si="51"/>
        <v>N/A</v>
      </c>
      <c r="BD127" t="str">
        <f t="shared" si="52"/>
        <v>N/A</v>
      </c>
      <c r="BE127" t="str">
        <f t="shared" si="53"/>
        <v>N/A</v>
      </c>
      <c r="BF127" t="str">
        <f t="shared" si="54"/>
        <v>N/A</v>
      </c>
      <c r="BG127" t="str">
        <f t="shared" si="55"/>
        <v>N/A</v>
      </c>
      <c r="BH127" t="str">
        <f t="shared" si="56"/>
        <v>N/A</v>
      </c>
      <c r="BI127" t="str">
        <f t="shared" si="57"/>
        <v>N/A</v>
      </c>
      <c r="BJ127" t="str">
        <f t="shared" si="58"/>
        <v>N/A</v>
      </c>
      <c r="BK127" t="str">
        <f t="shared" si="59"/>
        <v>N/A</v>
      </c>
      <c r="BL127" t="str">
        <f t="shared" si="60"/>
        <v>N/A</v>
      </c>
      <c r="BM127" t="str">
        <f t="shared" si="61"/>
        <v>N/A</v>
      </c>
      <c r="BN127" t="str">
        <f t="shared" si="62"/>
        <v>N/A</v>
      </c>
      <c r="BO127" t="str">
        <f t="shared" si="63"/>
        <v>N/A</v>
      </c>
      <c r="BP127" t="str">
        <f t="shared" si="64"/>
        <v>N/A</v>
      </c>
      <c r="BQ127" t="str">
        <f t="shared" si="65"/>
        <v>N/A</v>
      </c>
      <c r="BR127" t="str">
        <f t="shared" si="66"/>
        <v>N/A</v>
      </c>
      <c r="BS127" t="str">
        <f t="shared" si="67"/>
        <v>N/A</v>
      </c>
      <c r="BT127" t="str">
        <f t="shared" si="68"/>
        <v>N/A</v>
      </c>
      <c r="BU127" t="str">
        <f t="shared" si="69"/>
        <v>N/A</v>
      </c>
      <c r="BV127" t="str">
        <f t="shared" si="70"/>
        <v>N/A</v>
      </c>
      <c r="BW127" t="str">
        <f t="shared" si="71"/>
        <v>N/A</v>
      </c>
      <c r="BX127" t="str">
        <f t="shared" si="72"/>
        <v>N/A</v>
      </c>
      <c r="BY127" t="str">
        <f t="shared" si="73"/>
        <v>N/A</v>
      </c>
      <c r="BZ127" t="str">
        <f t="shared" si="74"/>
        <v>N/A</v>
      </c>
      <c r="CA127" t="str">
        <f t="shared" si="75"/>
        <v>N/A</v>
      </c>
      <c r="CB127" t="str">
        <f t="shared" si="76"/>
        <v>N/A</v>
      </c>
      <c r="CC127" t="str">
        <f t="shared" si="77"/>
        <v>N/A</v>
      </c>
      <c r="CD127" t="str">
        <f t="shared" si="78"/>
        <v>N/A</v>
      </c>
      <c r="CE127" t="str">
        <f t="shared" si="79"/>
        <v>N/A</v>
      </c>
      <c r="CF127" t="str">
        <f t="shared" si="80"/>
        <v>N/A</v>
      </c>
      <c r="CG127" t="str">
        <f t="shared" si="81"/>
        <v>N/A</v>
      </c>
      <c r="CH127" t="str">
        <f t="shared" si="82"/>
        <v>N/A</v>
      </c>
      <c r="CI127" t="str">
        <f t="shared" si="83"/>
        <v>N/A</v>
      </c>
      <c r="CJ127" t="str">
        <f t="shared" si="84"/>
        <v>N/A</v>
      </c>
    </row>
    <row r="128" spans="1:88" x14ac:dyDescent="0.25">
      <c r="A128" t="s">
        <v>258</v>
      </c>
      <c r="B128">
        <v>11794</v>
      </c>
      <c r="C128" t="s">
        <v>259</v>
      </c>
      <c r="D128">
        <v>3317</v>
      </c>
      <c r="E128">
        <v>1450</v>
      </c>
      <c r="F128">
        <v>278</v>
      </c>
      <c r="G128">
        <v>15</v>
      </c>
      <c r="H128">
        <v>112</v>
      </c>
      <c r="I128">
        <v>10</v>
      </c>
      <c r="J128">
        <v>0</v>
      </c>
      <c r="K128">
        <v>31</v>
      </c>
      <c r="L128">
        <v>20</v>
      </c>
      <c r="M128">
        <v>0</v>
      </c>
      <c r="N128">
        <v>0</v>
      </c>
      <c r="O128">
        <v>0</v>
      </c>
      <c r="P128">
        <v>20</v>
      </c>
      <c r="Q128">
        <v>5</v>
      </c>
      <c r="R128">
        <v>0</v>
      </c>
      <c r="S128">
        <v>12</v>
      </c>
      <c r="T128">
        <v>0</v>
      </c>
      <c r="U128">
        <v>31</v>
      </c>
      <c r="V128">
        <v>9</v>
      </c>
      <c r="W128">
        <v>74</v>
      </c>
      <c r="X128">
        <v>75</v>
      </c>
      <c r="Y128">
        <v>96</v>
      </c>
      <c r="Z128">
        <v>52</v>
      </c>
      <c r="AA128">
        <v>502</v>
      </c>
      <c r="AB128">
        <v>33</v>
      </c>
      <c r="AC128">
        <v>252</v>
      </c>
      <c r="AD128">
        <v>0</v>
      </c>
      <c r="AE128">
        <v>0</v>
      </c>
      <c r="AF128">
        <v>0</v>
      </c>
      <c r="AG128">
        <v>0</v>
      </c>
      <c r="AH128">
        <v>15</v>
      </c>
      <c r="AI128">
        <v>78</v>
      </c>
      <c r="AJ128">
        <v>24</v>
      </c>
      <c r="AK128">
        <v>6</v>
      </c>
      <c r="AL128">
        <v>0</v>
      </c>
      <c r="AM128">
        <v>0</v>
      </c>
      <c r="AN128">
        <v>0</v>
      </c>
      <c r="AO128">
        <v>31</v>
      </c>
      <c r="AP128">
        <v>3</v>
      </c>
      <c r="AQ128">
        <v>73</v>
      </c>
      <c r="AR128">
        <v>10</v>
      </c>
      <c r="AT128">
        <v>11794</v>
      </c>
      <c r="AU128" t="str">
        <f>BS128</f>
        <v>Estimate; Total: - Chinese:</v>
      </c>
      <c r="AV128" t="s">
        <v>989</v>
      </c>
      <c r="AX128" t="str">
        <f t="shared" si="85"/>
        <v>FALSE</v>
      </c>
      <c r="AY128" t="str">
        <f t="shared" si="86"/>
        <v>FALSE</v>
      </c>
      <c r="AZ128" t="str">
        <f t="shared" si="48"/>
        <v>FALSE</v>
      </c>
      <c r="BA128" t="str">
        <f t="shared" si="49"/>
        <v>FALSE</v>
      </c>
      <c r="BB128" t="str">
        <f t="shared" si="50"/>
        <v>FALSE</v>
      </c>
      <c r="BC128" t="str">
        <f t="shared" si="51"/>
        <v>FALSE</v>
      </c>
      <c r="BD128" t="str">
        <f t="shared" si="52"/>
        <v>FALSE</v>
      </c>
      <c r="BE128" t="str">
        <f t="shared" si="53"/>
        <v>FALSE</v>
      </c>
      <c r="BF128" t="str">
        <f t="shared" si="54"/>
        <v>FALSE</v>
      </c>
      <c r="BG128" t="str">
        <f t="shared" si="55"/>
        <v>FALSE</v>
      </c>
      <c r="BH128" t="str">
        <f t="shared" si="56"/>
        <v>FALSE</v>
      </c>
      <c r="BI128" t="str">
        <f t="shared" si="57"/>
        <v>FALSE</v>
      </c>
      <c r="BJ128" t="str">
        <f t="shared" si="58"/>
        <v>FALSE</v>
      </c>
      <c r="BK128" t="str">
        <f t="shared" si="59"/>
        <v>FALSE</v>
      </c>
      <c r="BL128" t="str">
        <f t="shared" si="60"/>
        <v>FALSE</v>
      </c>
      <c r="BM128" t="str">
        <f t="shared" si="61"/>
        <v>FALSE</v>
      </c>
      <c r="BN128" t="str">
        <f t="shared" si="62"/>
        <v>FALSE</v>
      </c>
      <c r="BO128" t="str">
        <f t="shared" si="63"/>
        <v>FALSE</v>
      </c>
      <c r="BP128" t="str">
        <f t="shared" si="64"/>
        <v>FALSE</v>
      </c>
      <c r="BQ128" t="str">
        <f t="shared" si="65"/>
        <v>FALSE</v>
      </c>
      <c r="BR128" t="str">
        <f t="shared" si="66"/>
        <v>FALSE</v>
      </c>
      <c r="BS128" t="str">
        <f t="shared" si="67"/>
        <v>Estimate; Total: - Chinese:</v>
      </c>
      <c r="BT128" t="str">
        <f t="shared" si="68"/>
        <v>N/A</v>
      </c>
      <c r="BU128" t="str">
        <f t="shared" si="69"/>
        <v>N/A</v>
      </c>
      <c r="BV128" t="str">
        <f t="shared" si="70"/>
        <v>N/A</v>
      </c>
      <c r="BW128" t="str">
        <f t="shared" si="71"/>
        <v>N/A</v>
      </c>
      <c r="BX128" t="str">
        <f t="shared" si="72"/>
        <v>N/A</v>
      </c>
      <c r="BY128" t="str">
        <f t="shared" si="73"/>
        <v>N/A</v>
      </c>
      <c r="BZ128" t="str">
        <f t="shared" si="74"/>
        <v>N/A</v>
      </c>
      <c r="CA128" t="str">
        <f t="shared" si="75"/>
        <v>N/A</v>
      </c>
      <c r="CB128" t="str">
        <f t="shared" si="76"/>
        <v>N/A</v>
      </c>
      <c r="CC128" t="str">
        <f t="shared" si="77"/>
        <v>N/A</v>
      </c>
      <c r="CD128" t="str">
        <f t="shared" si="78"/>
        <v>N/A</v>
      </c>
      <c r="CE128" t="str">
        <f t="shared" si="79"/>
        <v>N/A</v>
      </c>
      <c r="CF128" t="str">
        <f t="shared" si="80"/>
        <v>N/A</v>
      </c>
      <c r="CG128" t="str">
        <f t="shared" si="81"/>
        <v>N/A</v>
      </c>
      <c r="CH128" t="str">
        <f t="shared" si="82"/>
        <v>N/A</v>
      </c>
      <c r="CI128" t="str">
        <f t="shared" si="83"/>
        <v>N/A</v>
      </c>
      <c r="CJ128" t="str">
        <f t="shared" si="84"/>
        <v>N/A</v>
      </c>
    </row>
    <row r="129" spans="1:88" x14ac:dyDescent="0.25">
      <c r="A129" t="s">
        <v>260</v>
      </c>
      <c r="B129">
        <v>11795</v>
      </c>
      <c r="C129" t="s">
        <v>261</v>
      </c>
      <c r="D129">
        <v>24293</v>
      </c>
      <c r="E129">
        <v>22207</v>
      </c>
      <c r="F129">
        <v>1019</v>
      </c>
      <c r="G129">
        <v>35</v>
      </c>
      <c r="H129">
        <v>0</v>
      </c>
      <c r="I129">
        <v>259</v>
      </c>
      <c r="J129">
        <v>50</v>
      </c>
      <c r="K129">
        <v>82</v>
      </c>
      <c r="L129">
        <v>5</v>
      </c>
      <c r="M129">
        <v>0</v>
      </c>
      <c r="N129">
        <v>0</v>
      </c>
      <c r="O129">
        <v>49</v>
      </c>
      <c r="P129">
        <v>8</v>
      </c>
      <c r="Q129">
        <v>99</v>
      </c>
      <c r="R129">
        <v>0</v>
      </c>
      <c r="S129">
        <v>35</v>
      </c>
      <c r="T129">
        <v>0</v>
      </c>
      <c r="U129">
        <v>24</v>
      </c>
      <c r="V129">
        <v>0</v>
      </c>
      <c r="W129">
        <v>96</v>
      </c>
      <c r="X129">
        <v>35</v>
      </c>
      <c r="Y129">
        <v>0</v>
      </c>
      <c r="Z129">
        <v>29</v>
      </c>
      <c r="AA129">
        <v>66</v>
      </c>
      <c r="AB129">
        <v>0</v>
      </c>
      <c r="AC129">
        <v>63</v>
      </c>
      <c r="AD129">
        <v>0</v>
      </c>
      <c r="AE129">
        <v>0</v>
      </c>
      <c r="AF129">
        <v>0</v>
      </c>
      <c r="AG129">
        <v>0</v>
      </c>
      <c r="AH129">
        <v>8</v>
      </c>
      <c r="AI129">
        <v>75</v>
      </c>
      <c r="AJ129">
        <v>12</v>
      </c>
      <c r="AK129">
        <v>0</v>
      </c>
      <c r="AL129">
        <v>0</v>
      </c>
      <c r="AM129">
        <v>0</v>
      </c>
      <c r="AN129">
        <v>0</v>
      </c>
      <c r="AO129">
        <v>35</v>
      </c>
      <c r="AP129">
        <v>0</v>
      </c>
      <c r="AQ129">
        <v>2</v>
      </c>
      <c r="AR129">
        <v>0</v>
      </c>
      <c r="AT129">
        <v>11795</v>
      </c>
      <c r="AU129" t="str">
        <f>AX129</f>
        <v>Estimate; Total: - Spanish or Spanish Creole:</v>
      </c>
      <c r="AV129" t="s">
        <v>988</v>
      </c>
      <c r="AX129" t="str">
        <f t="shared" si="85"/>
        <v>Estimate; Total: - Spanish or Spanish Creole:</v>
      </c>
      <c r="AY129" t="str">
        <f t="shared" si="86"/>
        <v>N/A</v>
      </c>
      <c r="AZ129" t="str">
        <f t="shared" si="48"/>
        <v>N/A</v>
      </c>
      <c r="BA129" t="str">
        <f t="shared" si="49"/>
        <v>N/A</v>
      </c>
      <c r="BB129" t="str">
        <f t="shared" si="50"/>
        <v>N/A</v>
      </c>
      <c r="BC129" t="str">
        <f t="shared" si="51"/>
        <v>N/A</v>
      </c>
      <c r="BD129" t="str">
        <f t="shared" si="52"/>
        <v>N/A</v>
      </c>
      <c r="BE129" t="str">
        <f t="shared" si="53"/>
        <v>N/A</v>
      </c>
      <c r="BF129" t="str">
        <f t="shared" si="54"/>
        <v>N/A</v>
      </c>
      <c r="BG129" t="str">
        <f t="shared" si="55"/>
        <v>N/A</v>
      </c>
      <c r="BH129" t="str">
        <f t="shared" si="56"/>
        <v>N/A</v>
      </c>
      <c r="BI129" t="str">
        <f t="shared" si="57"/>
        <v>N/A</v>
      </c>
      <c r="BJ129" t="str">
        <f t="shared" si="58"/>
        <v>N/A</v>
      </c>
      <c r="BK129" t="str">
        <f t="shared" si="59"/>
        <v>N/A</v>
      </c>
      <c r="BL129" t="str">
        <f t="shared" si="60"/>
        <v>N/A</v>
      </c>
      <c r="BM129" t="str">
        <f t="shared" si="61"/>
        <v>N/A</v>
      </c>
      <c r="BN129" t="str">
        <f t="shared" si="62"/>
        <v>N/A</v>
      </c>
      <c r="BO129" t="str">
        <f t="shared" si="63"/>
        <v>N/A</v>
      </c>
      <c r="BP129" t="str">
        <f t="shared" si="64"/>
        <v>N/A</v>
      </c>
      <c r="BQ129" t="str">
        <f t="shared" si="65"/>
        <v>N/A</v>
      </c>
      <c r="BR129" t="str">
        <f t="shared" si="66"/>
        <v>N/A</v>
      </c>
      <c r="BS129" t="str">
        <f t="shared" si="67"/>
        <v>N/A</v>
      </c>
      <c r="BT129" t="str">
        <f t="shared" si="68"/>
        <v>N/A</v>
      </c>
      <c r="BU129" t="str">
        <f t="shared" si="69"/>
        <v>N/A</v>
      </c>
      <c r="BV129" t="str">
        <f t="shared" si="70"/>
        <v>N/A</v>
      </c>
      <c r="BW129" t="str">
        <f t="shared" si="71"/>
        <v>N/A</v>
      </c>
      <c r="BX129" t="str">
        <f t="shared" si="72"/>
        <v>N/A</v>
      </c>
      <c r="BY129" t="str">
        <f t="shared" si="73"/>
        <v>N/A</v>
      </c>
      <c r="BZ129" t="str">
        <f t="shared" si="74"/>
        <v>N/A</v>
      </c>
      <c r="CA129" t="str">
        <f t="shared" si="75"/>
        <v>N/A</v>
      </c>
      <c r="CB129" t="str">
        <f t="shared" si="76"/>
        <v>N/A</v>
      </c>
      <c r="CC129" t="str">
        <f t="shared" si="77"/>
        <v>N/A</v>
      </c>
      <c r="CD129" t="str">
        <f t="shared" si="78"/>
        <v>N/A</v>
      </c>
      <c r="CE129" t="str">
        <f t="shared" si="79"/>
        <v>N/A</v>
      </c>
      <c r="CF129" t="str">
        <f t="shared" si="80"/>
        <v>N/A</v>
      </c>
      <c r="CG129" t="str">
        <f t="shared" si="81"/>
        <v>N/A</v>
      </c>
      <c r="CH129" t="str">
        <f t="shared" si="82"/>
        <v>N/A</v>
      </c>
      <c r="CI129" t="str">
        <f t="shared" si="83"/>
        <v>N/A</v>
      </c>
      <c r="CJ129" t="str">
        <f t="shared" si="84"/>
        <v>N/A</v>
      </c>
    </row>
    <row r="130" spans="1:88" x14ac:dyDescent="0.25">
      <c r="A130" t="s">
        <v>262</v>
      </c>
      <c r="B130">
        <v>11796</v>
      </c>
      <c r="C130" t="s">
        <v>263</v>
      </c>
      <c r="D130">
        <v>3821</v>
      </c>
      <c r="E130">
        <v>3594</v>
      </c>
      <c r="F130">
        <v>108</v>
      </c>
      <c r="G130">
        <v>0</v>
      </c>
      <c r="H130">
        <v>8</v>
      </c>
      <c r="I130">
        <v>51</v>
      </c>
      <c r="J130">
        <v>0</v>
      </c>
      <c r="K130">
        <v>31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15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7</v>
      </c>
      <c r="AK130">
        <v>0</v>
      </c>
      <c r="AL130">
        <v>0</v>
      </c>
      <c r="AM130">
        <v>0</v>
      </c>
      <c r="AN130">
        <v>7</v>
      </c>
      <c r="AO130">
        <v>0</v>
      </c>
      <c r="AP130">
        <v>0</v>
      </c>
      <c r="AQ130">
        <v>0</v>
      </c>
      <c r="AR130">
        <v>0</v>
      </c>
      <c r="AT130">
        <v>11796</v>
      </c>
      <c r="AU130" t="str">
        <f>AX130</f>
        <v>Estimate; Total: - Spanish or Spanish Creole:</v>
      </c>
      <c r="AV130" t="s">
        <v>988</v>
      </c>
      <c r="AX130" t="str">
        <f t="shared" si="85"/>
        <v>Estimate; Total: - Spanish or Spanish Creole:</v>
      </c>
      <c r="AY130" t="str">
        <f t="shared" si="86"/>
        <v>N/A</v>
      </c>
      <c r="AZ130" t="str">
        <f t="shared" si="48"/>
        <v>N/A</v>
      </c>
      <c r="BA130" t="str">
        <f t="shared" si="49"/>
        <v>N/A</v>
      </c>
      <c r="BB130" t="str">
        <f t="shared" si="50"/>
        <v>N/A</v>
      </c>
      <c r="BC130" t="str">
        <f t="shared" si="51"/>
        <v>N/A</v>
      </c>
      <c r="BD130" t="str">
        <f t="shared" si="52"/>
        <v>N/A</v>
      </c>
      <c r="BE130" t="str">
        <f t="shared" si="53"/>
        <v>N/A</v>
      </c>
      <c r="BF130" t="str">
        <f t="shared" si="54"/>
        <v>N/A</v>
      </c>
      <c r="BG130" t="str">
        <f t="shared" si="55"/>
        <v>N/A</v>
      </c>
      <c r="BH130" t="str">
        <f t="shared" si="56"/>
        <v>N/A</v>
      </c>
      <c r="BI130" t="str">
        <f t="shared" si="57"/>
        <v>N/A</v>
      </c>
      <c r="BJ130" t="str">
        <f t="shared" si="58"/>
        <v>N/A</v>
      </c>
      <c r="BK130" t="str">
        <f t="shared" si="59"/>
        <v>N/A</v>
      </c>
      <c r="BL130" t="str">
        <f t="shared" si="60"/>
        <v>N/A</v>
      </c>
      <c r="BM130" t="str">
        <f t="shared" si="61"/>
        <v>N/A</v>
      </c>
      <c r="BN130" t="str">
        <f t="shared" si="62"/>
        <v>N/A</v>
      </c>
      <c r="BO130" t="str">
        <f t="shared" si="63"/>
        <v>N/A</v>
      </c>
      <c r="BP130" t="str">
        <f t="shared" si="64"/>
        <v>N/A</v>
      </c>
      <c r="BQ130" t="str">
        <f t="shared" si="65"/>
        <v>N/A</v>
      </c>
      <c r="BR130" t="str">
        <f t="shared" si="66"/>
        <v>N/A</v>
      </c>
      <c r="BS130" t="str">
        <f t="shared" si="67"/>
        <v>N/A</v>
      </c>
      <c r="BT130" t="str">
        <f t="shared" si="68"/>
        <v>N/A</v>
      </c>
      <c r="BU130" t="str">
        <f t="shared" si="69"/>
        <v>N/A</v>
      </c>
      <c r="BV130" t="str">
        <f t="shared" si="70"/>
        <v>N/A</v>
      </c>
      <c r="BW130" t="str">
        <f t="shared" si="71"/>
        <v>N/A</v>
      </c>
      <c r="BX130" t="str">
        <f t="shared" si="72"/>
        <v>N/A</v>
      </c>
      <c r="BY130" t="str">
        <f t="shared" si="73"/>
        <v>N/A</v>
      </c>
      <c r="BZ130" t="str">
        <f t="shared" si="74"/>
        <v>N/A</v>
      </c>
      <c r="CA130" t="str">
        <f t="shared" si="75"/>
        <v>N/A</v>
      </c>
      <c r="CB130" t="str">
        <f t="shared" si="76"/>
        <v>N/A</v>
      </c>
      <c r="CC130" t="str">
        <f t="shared" si="77"/>
        <v>N/A</v>
      </c>
      <c r="CD130" t="str">
        <f t="shared" si="78"/>
        <v>N/A</v>
      </c>
      <c r="CE130" t="str">
        <f t="shared" si="79"/>
        <v>N/A</v>
      </c>
      <c r="CF130" t="str">
        <f t="shared" si="80"/>
        <v>N/A</v>
      </c>
      <c r="CG130" t="str">
        <f t="shared" si="81"/>
        <v>N/A</v>
      </c>
      <c r="CH130" t="str">
        <f t="shared" si="82"/>
        <v>N/A</v>
      </c>
      <c r="CI130" t="str">
        <f t="shared" si="83"/>
        <v>N/A</v>
      </c>
      <c r="CJ130" t="str">
        <f t="shared" si="84"/>
        <v>N/A</v>
      </c>
    </row>
    <row r="131" spans="1:88" x14ac:dyDescent="0.25">
      <c r="A131" t="s">
        <v>264</v>
      </c>
      <c r="B131">
        <v>11797</v>
      </c>
      <c r="C131" t="s">
        <v>265</v>
      </c>
      <c r="D131">
        <v>8246</v>
      </c>
      <c r="E131">
        <v>6745</v>
      </c>
      <c r="F131">
        <v>133</v>
      </c>
      <c r="G131">
        <v>27</v>
      </c>
      <c r="H131">
        <v>2</v>
      </c>
      <c r="I131">
        <v>155</v>
      </c>
      <c r="J131">
        <v>0</v>
      </c>
      <c r="K131">
        <v>49</v>
      </c>
      <c r="L131">
        <v>50</v>
      </c>
      <c r="M131">
        <v>0</v>
      </c>
      <c r="N131">
        <v>3</v>
      </c>
      <c r="O131">
        <v>12</v>
      </c>
      <c r="P131">
        <v>67</v>
      </c>
      <c r="Q131">
        <v>36</v>
      </c>
      <c r="R131">
        <v>4</v>
      </c>
      <c r="S131">
        <v>5</v>
      </c>
      <c r="T131">
        <v>17</v>
      </c>
      <c r="U131">
        <v>62</v>
      </c>
      <c r="V131">
        <v>39</v>
      </c>
      <c r="W131">
        <v>134</v>
      </c>
      <c r="X131">
        <v>94</v>
      </c>
      <c r="Y131">
        <v>41</v>
      </c>
      <c r="Z131">
        <v>20</v>
      </c>
      <c r="AA131">
        <v>185</v>
      </c>
      <c r="AB131">
        <v>63</v>
      </c>
      <c r="AC131">
        <v>52</v>
      </c>
      <c r="AD131">
        <v>0</v>
      </c>
      <c r="AE131">
        <v>0</v>
      </c>
      <c r="AF131">
        <v>0</v>
      </c>
      <c r="AG131">
        <v>0</v>
      </c>
      <c r="AH131">
        <v>5</v>
      </c>
      <c r="AI131">
        <v>33</v>
      </c>
      <c r="AJ131">
        <v>30</v>
      </c>
      <c r="AK131">
        <v>0</v>
      </c>
      <c r="AL131">
        <v>0</v>
      </c>
      <c r="AM131">
        <v>0</v>
      </c>
      <c r="AN131">
        <v>0</v>
      </c>
      <c r="AO131">
        <v>63</v>
      </c>
      <c r="AP131">
        <v>120</v>
      </c>
      <c r="AQ131">
        <v>0</v>
      </c>
      <c r="AR131">
        <v>0</v>
      </c>
      <c r="AT131">
        <v>11797</v>
      </c>
      <c r="AU131" t="str">
        <f>BS131</f>
        <v>Estimate; Total: - Chinese:</v>
      </c>
      <c r="AV131" t="s">
        <v>989</v>
      </c>
      <c r="AX131" t="str">
        <f t="shared" si="85"/>
        <v>FALSE</v>
      </c>
      <c r="AY131" t="str">
        <f t="shared" si="86"/>
        <v>FALSE</v>
      </c>
      <c r="AZ131" t="str">
        <f t="shared" ref="AZ131:AZ179" si="91">IF(AY131="FALSE",IF(MAX(F131:AR131)=H131,$H$2,"FALSE"),"N/A")</f>
        <v>FALSE</v>
      </c>
      <c r="BA131" t="str">
        <f t="shared" ref="BA131:BA179" si="92">IF(AZ131="FALSE",IF(MAX(F131:AR131)=I131,$I$2,"FALSE"),"N/A")</f>
        <v>FALSE</v>
      </c>
      <c r="BB131" t="str">
        <f t="shared" ref="BB131:BB179" si="93">IF(BA131="FALSE",IF(MAX(F131:AR131)=J131,$J$2,"FALSE"),"N/A")</f>
        <v>FALSE</v>
      </c>
      <c r="BC131" t="str">
        <f t="shared" ref="BC131:BC179" si="94">IF(BB131="FALSE",IF(MAX(F131:AR131)=K131,$K$2,"FALSE"),"N/A")</f>
        <v>FALSE</v>
      </c>
      <c r="BD131" t="str">
        <f t="shared" ref="BD131:BD179" si="95">IF(BC131="FALSE",IF(MAX(F131:AR131)=L131,$L$2,"FALSE"),"N/A")</f>
        <v>FALSE</v>
      </c>
      <c r="BE131" t="str">
        <f t="shared" ref="BE131:BE179" si="96">IF(BD131="FALSE",IF(MAX(F131:AR131)=M131,$M$2,"FALSE"),"N/A")</f>
        <v>FALSE</v>
      </c>
      <c r="BF131" t="str">
        <f t="shared" ref="BF131:BF179" si="97">IF(BE131="FALSE",IF(MAX(F131:AR131)=N131,$N$2,"FALSE"),"N/A")</f>
        <v>FALSE</v>
      </c>
      <c r="BG131" t="str">
        <f t="shared" ref="BG131:BG179" si="98">IF(BF131="FALSE",IF(MAX(F131:AR131)=O131,$O$2,"FALSE"),"N/A")</f>
        <v>FALSE</v>
      </c>
      <c r="BH131" t="str">
        <f t="shared" ref="BH131:BH179" si="99">IF(BG131="FALSE",IF(MAX(F131:AR131)=P131,$P$2,"FALSE"),"N/A")</f>
        <v>FALSE</v>
      </c>
      <c r="BI131" t="str">
        <f t="shared" ref="BI131:BI179" si="100">IF(BH131="FALSE",IF(MAX(F131:AR131)=Q131,$Q$2,"FALSE"),"N/A")</f>
        <v>FALSE</v>
      </c>
      <c r="BJ131" t="str">
        <f t="shared" ref="BJ131:BJ179" si="101">IF(BI131="FALSE",IF(MAX(F131:AR131)=R131,$R$2,"FALSE"),"N/A")</f>
        <v>FALSE</v>
      </c>
      <c r="BK131" t="str">
        <f t="shared" ref="BK131:BK179" si="102">IF(BJ131="FALSE",IF(MAX(F131:AR131)=S131,$S$2,"FALSE"),"N/A")</f>
        <v>FALSE</v>
      </c>
      <c r="BL131" t="str">
        <f t="shared" ref="BL131:BL179" si="103">IF(BK131="FALSE",IF(MAX(F131:AR131)=T131,$T$2,"FALSE"),"N/A")</f>
        <v>FALSE</v>
      </c>
      <c r="BM131" t="str">
        <f t="shared" ref="BM131:BM179" si="104">IF(BL131="FALSE",IF(MAX(F131:AR131)=U131,$U$2,"FALSE"),"N/A")</f>
        <v>FALSE</v>
      </c>
      <c r="BN131" t="str">
        <f t="shared" ref="BN131:BN179" si="105">IF(BM131="FALSE",IF(MAX(F131:AR131)=V131,$V$2,"FALSE"),"N/A")</f>
        <v>FALSE</v>
      </c>
      <c r="BO131" t="str">
        <f t="shared" ref="BO131:BO179" si="106">IF(BN131="FALSE",IF(MAX(F131:AR131)=W131,$W$2,"FALSE"),"N/A")</f>
        <v>FALSE</v>
      </c>
      <c r="BP131" t="str">
        <f t="shared" ref="BP131:BP179" si="107">IF(BO131="FALSE",IF(MAX(F131:AR131)=X131,$X$2,"FALSE"),"N/A")</f>
        <v>FALSE</v>
      </c>
      <c r="BQ131" t="str">
        <f t="shared" ref="BQ131:BQ179" si="108">IF(BP131="FALSE",IF(MAX(F131:AR131)=Y131,$Y$2,"FALSE"),"N/A")</f>
        <v>FALSE</v>
      </c>
      <c r="BR131" t="str">
        <f t="shared" ref="BR131:BR179" si="109">IF(BQ131="FALSE",IF(MAX(F131:AR131)=Z131,$Z$2,"FALSE"),"N/A")</f>
        <v>FALSE</v>
      </c>
      <c r="BS131" t="str">
        <f t="shared" ref="BS131:BS179" si="110">IF(BR131="FALSE",IF(MAX(F131:AR131)=AA131,$AA$2,"FALSE"),"N/A")</f>
        <v>Estimate; Total: - Chinese:</v>
      </c>
      <c r="BT131" t="str">
        <f t="shared" ref="BT131:BT179" si="111">IF(BS131="FALSE",IF(MAX(F131:AR131)=AB131,$AB$2,"FALSE"),"N/A")</f>
        <v>N/A</v>
      </c>
      <c r="BU131" t="str">
        <f t="shared" ref="BU131:BU179" si="112">IF(BT131="FALSE",IF(MAX(F131:AR131)=AC131,$AC$2,"FALSE"),"N/A")</f>
        <v>N/A</v>
      </c>
      <c r="BV131" t="str">
        <f t="shared" ref="BV131:BV179" si="113">IF(BU131="FALSE",IF(MAX(F131:AR131)=AD131,$AD$2,"FALSE"),"N/A")</f>
        <v>N/A</v>
      </c>
      <c r="BW131" t="str">
        <f t="shared" ref="BW131:BW179" si="114">IF(BV131="FALSE",IF(MAX(F131:AR131)=AE131,$AE$2,"FALSE"),"N/A")</f>
        <v>N/A</v>
      </c>
      <c r="BX131" t="str">
        <f t="shared" ref="BX131:BX179" si="115">IF(BW131="FALSE",IF(MAX(F131:AR131)=AF131,$AF$2,"FALSE"),"N/A")</f>
        <v>N/A</v>
      </c>
      <c r="BY131" t="str">
        <f t="shared" ref="BY131:BY179" si="116">IF(BX131="FALSE",IF(MAX(F131:AR131)=AG131,$AG$2,"FALSE"),"N/A")</f>
        <v>N/A</v>
      </c>
      <c r="BZ131" t="str">
        <f t="shared" ref="BZ131:BZ179" si="117">IF(BY131="FALSE",IF(MAX(F131:AR131)=AH131,$AH$2,"FALSE"),"N/A")</f>
        <v>N/A</v>
      </c>
      <c r="CA131" t="str">
        <f t="shared" ref="CA131:CA179" si="118">IF(BZ131="FALSE",IF(MAX(F131:AR131)=AI131,$AI$2,"FALSE"),"N/A")</f>
        <v>N/A</v>
      </c>
      <c r="CB131" t="str">
        <f t="shared" ref="CB131:CB179" si="119">IF(CA131="FALSE",IF(MAX(F131:AR131)=AJ131,$AJ$2,"FALSE"),"N/A")</f>
        <v>N/A</v>
      </c>
      <c r="CC131" t="str">
        <f t="shared" ref="CC131:CC179" si="120">IF(CB131="FALSE",IF(MAX(F131:AR131)=AK131,$AK$2,"FALSE"),"N/A")</f>
        <v>N/A</v>
      </c>
      <c r="CD131" t="str">
        <f t="shared" ref="CD131:CD179" si="121">IF(CC131="FALSE",IF(MAX(F131:AR131)=AL131,$AL$2,"FALSE"),"N/A")</f>
        <v>N/A</v>
      </c>
      <c r="CE131" t="str">
        <f t="shared" ref="CE131:CE179" si="122">IF(CD131="FALSE",IF(MAX(F131:AR131)=AM131,$AM$2,"FALSE"),"N/A")</f>
        <v>N/A</v>
      </c>
      <c r="CF131" t="str">
        <f t="shared" ref="CF131:CF179" si="123">IF(CE131="FALSE",IF(MAX(F131:AR131)=AN131,$AN$2,"FALSE"),"N/A")</f>
        <v>N/A</v>
      </c>
      <c r="CG131" t="str">
        <f t="shared" ref="CG131:CG179" si="124">IF(CF131="FALSE",IF(MAX(F131:AR131)=AO131,$AO$2,"FALSE"),"N/A")</f>
        <v>N/A</v>
      </c>
      <c r="CH131" t="str">
        <f t="shared" ref="CH131:CH179" si="125">IF(CG131="FALSE",IF(MAX(F131:AR131)=AP131,$AP$2,"FALSE"),"N/A")</f>
        <v>N/A</v>
      </c>
      <c r="CI131" t="str">
        <f t="shared" ref="CI131:CI179" si="126">IF(CH131="FALSE",IF(MAX(F131:AR131)=AQ131,$AQ$2,"FALSE"),"N/A")</f>
        <v>N/A</v>
      </c>
      <c r="CJ131" t="str">
        <f t="shared" ref="CJ131:CJ179" si="127">IF(CI131="FALSE",IF(MAX(F131:AR131)=AR131,$AR$2,"FALSE"),"N/A")</f>
        <v>N/A</v>
      </c>
    </row>
    <row r="132" spans="1:88" x14ac:dyDescent="0.25">
      <c r="A132" t="s">
        <v>266</v>
      </c>
      <c r="B132">
        <v>11798</v>
      </c>
      <c r="C132" t="s">
        <v>267</v>
      </c>
      <c r="D132">
        <v>14379</v>
      </c>
      <c r="E132">
        <v>10427</v>
      </c>
      <c r="F132">
        <v>2783</v>
      </c>
      <c r="G132">
        <v>144</v>
      </c>
      <c r="H132">
        <v>745</v>
      </c>
      <c r="I132">
        <v>10</v>
      </c>
      <c r="J132">
        <v>0</v>
      </c>
      <c r="K132">
        <v>4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8</v>
      </c>
      <c r="W132">
        <v>50</v>
      </c>
      <c r="X132">
        <v>42</v>
      </c>
      <c r="Y132">
        <v>14</v>
      </c>
      <c r="Z132">
        <v>0</v>
      </c>
      <c r="AA132">
        <v>12</v>
      </c>
      <c r="AB132">
        <v>0</v>
      </c>
      <c r="AC132">
        <v>13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17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</v>
      </c>
      <c r="AP132">
        <v>0</v>
      </c>
      <c r="AQ132">
        <v>107</v>
      </c>
      <c r="AR132">
        <v>0</v>
      </c>
      <c r="AT132">
        <v>11798</v>
      </c>
      <c r="AU132" t="str">
        <f>AX132</f>
        <v>Estimate; Total: - Spanish or Spanish Creole:</v>
      </c>
      <c r="AV132" t="s">
        <v>988</v>
      </c>
      <c r="AX132" t="str">
        <f t="shared" ref="AX132:AX179" si="128">IF(MAX(F132:AR132)=F132,$F$2,"FALSE")</f>
        <v>Estimate; Total: - Spanish or Spanish Creole:</v>
      </c>
      <c r="AY132" t="str">
        <f t="shared" ref="AY132:AY179" si="129">IF(AX132= "FALSE",IF(MAX(F132:AR132)=G132,$G$2,"FALSE"),"N/A")</f>
        <v>N/A</v>
      </c>
      <c r="AZ132" t="str">
        <f t="shared" si="91"/>
        <v>N/A</v>
      </c>
      <c r="BA132" t="str">
        <f t="shared" si="92"/>
        <v>N/A</v>
      </c>
      <c r="BB132" t="str">
        <f t="shared" si="93"/>
        <v>N/A</v>
      </c>
      <c r="BC132" t="str">
        <f t="shared" si="94"/>
        <v>N/A</v>
      </c>
      <c r="BD132" t="str">
        <f t="shared" si="95"/>
        <v>N/A</v>
      </c>
      <c r="BE132" t="str">
        <f t="shared" si="96"/>
        <v>N/A</v>
      </c>
      <c r="BF132" t="str">
        <f t="shared" si="97"/>
        <v>N/A</v>
      </c>
      <c r="BG132" t="str">
        <f t="shared" si="98"/>
        <v>N/A</v>
      </c>
      <c r="BH132" t="str">
        <f t="shared" si="99"/>
        <v>N/A</v>
      </c>
      <c r="BI132" t="str">
        <f t="shared" si="100"/>
        <v>N/A</v>
      </c>
      <c r="BJ132" t="str">
        <f t="shared" si="101"/>
        <v>N/A</v>
      </c>
      <c r="BK132" t="str">
        <f t="shared" si="102"/>
        <v>N/A</v>
      </c>
      <c r="BL132" t="str">
        <f t="shared" si="103"/>
        <v>N/A</v>
      </c>
      <c r="BM132" t="str">
        <f t="shared" si="104"/>
        <v>N/A</v>
      </c>
      <c r="BN132" t="str">
        <f t="shared" si="105"/>
        <v>N/A</v>
      </c>
      <c r="BO132" t="str">
        <f t="shared" si="106"/>
        <v>N/A</v>
      </c>
      <c r="BP132" t="str">
        <f t="shared" si="107"/>
        <v>N/A</v>
      </c>
      <c r="BQ132" t="str">
        <f t="shared" si="108"/>
        <v>N/A</v>
      </c>
      <c r="BR132" t="str">
        <f t="shared" si="109"/>
        <v>N/A</v>
      </c>
      <c r="BS132" t="str">
        <f t="shared" si="110"/>
        <v>N/A</v>
      </c>
      <c r="BT132" t="str">
        <f t="shared" si="111"/>
        <v>N/A</v>
      </c>
      <c r="BU132" t="str">
        <f t="shared" si="112"/>
        <v>N/A</v>
      </c>
      <c r="BV132" t="str">
        <f t="shared" si="113"/>
        <v>N/A</v>
      </c>
      <c r="BW132" t="str">
        <f t="shared" si="114"/>
        <v>N/A</v>
      </c>
      <c r="BX132" t="str">
        <f t="shared" si="115"/>
        <v>N/A</v>
      </c>
      <c r="BY132" t="str">
        <f t="shared" si="116"/>
        <v>N/A</v>
      </c>
      <c r="BZ132" t="str">
        <f t="shared" si="117"/>
        <v>N/A</v>
      </c>
      <c r="CA132" t="str">
        <f t="shared" si="118"/>
        <v>N/A</v>
      </c>
      <c r="CB132" t="str">
        <f t="shared" si="119"/>
        <v>N/A</v>
      </c>
      <c r="CC132" t="str">
        <f t="shared" si="120"/>
        <v>N/A</v>
      </c>
      <c r="CD132" t="str">
        <f t="shared" si="121"/>
        <v>N/A</v>
      </c>
      <c r="CE132" t="str">
        <f t="shared" si="122"/>
        <v>N/A</v>
      </c>
      <c r="CF132" t="str">
        <f t="shared" si="123"/>
        <v>N/A</v>
      </c>
      <c r="CG132" t="str">
        <f t="shared" si="124"/>
        <v>N/A</v>
      </c>
      <c r="CH132" t="str">
        <f t="shared" si="125"/>
        <v>N/A</v>
      </c>
      <c r="CI132" t="str">
        <f t="shared" si="126"/>
        <v>N/A</v>
      </c>
      <c r="CJ132" t="str">
        <f t="shared" si="127"/>
        <v>N/A</v>
      </c>
    </row>
    <row r="133" spans="1:88" x14ac:dyDescent="0.25">
      <c r="A133" t="s">
        <v>268</v>
      </c>
      <c r="B133">
        <v>11801</v>
      </c>
      <c r="C133" t="s">
        <v>269</v>
      </c>
      <c r="D133">
        <v>38124</v>
      </c>
      <c r="E133">
        <v>25560</v>
      </c>
      <c r="F133">
        <v>4011</v>
      </c>
      <c r="G133">
        <v>111</v>
      </c>
      <c r="H133">
        <v>54</v>
      </c>
      <c r="I133">
        <v>365</v>
      </c>
      <c r="J133">
        <v>230</v>
      </c>
      <c r="K133">
        <v>180</v>
      </c>
      <c r="L133">
        <v>10</v>
      </c>
      <c r="M133">
        <v>0</v>
      </c>
      <c r="N133">
        <v>18</v>
      </c>
      <c r="O133">
        <v>449</v>
      </c>
      <c r="P133">
        <v>26</v>
      </c>
      <c r="Q133">
        <v>275</v>
      </c>
      <c r="R133">
        <v>167</v>
      </c>
      <c r="S133">
        <v>0</v>
      </c>
      <c r="T133">
        <v>61</v>
      </c>
      <c r="U133">
        <v>111</v>
      </c>
      <c r="V133">
        <v>296</v>
      </c>
      <c r="W133">
        <v>1379</v>
      </c>
      <c r="X133">
        <v>335</v>
      </c>
      <c r="Y133">
        <v>1235</v>
      </c>
      <c r="Z133">
        <v>252</v>
      </c>
      <c r="AA133">
        <v>964</v>
      </c>
      <c r="AB133">
        <v>11</v>
      </c>
      <c r="AC133">
        <v>325</v>
      </c>
      <c r="AD133">
        <v>0</v>
      </c>
      <c r="AE133">
        <v>0</v>
      </c>
      <c r="AF133">
        <v>0</v>
      </c>
      <c r="AG133">
        <v>0</v>
      </c>
      <c r="AH133">
        <v>98</v>
      </c>
      <c r="AI133">
        <v>1031</v>
      </c>
      <c r="AJ133">
        <v>324</v>
      </c>
      <c r="AK133">
        <v>0</v>
      </c>
      <c r="AL133">
        <v>0</v>
      </c>
      <c r="AM133">
        <v>20</v>
      </c>
      <c r="AN133">
        <v>0</v>
      </c>
      <c r="AO133">
        <v>16</v>
      </c>
      <c r="AP133">
        <v>73</v>
      </c>
      <c r="AQ133">
        <v>137</v>
      </c>
      <c r="AR133">
        <v>0</v>
      </c>
      <c r="AT133">
        <v>11801</v>
      </c>
      <c r="AU133" t="str">
        <f>AX133</f>
        <v>Estimate; Total: - Spanish or Spanish Creole:</v>
      </c>
      <c r="AV133" t="s">
        <v>988</v>
      </c>
      <c r="AX133" t="str">
        <f t="shared" si="128"/>
        <v>Estimate; Total: - Spanish or Spanish Creole:</v>
      </c>
      <c r="AY133" t="str">
        <f t="shared" si="129"/>
        <v>N/A</v>
      </c>
      <c r="AZ133" t="str">
        <f t="shared" si="91"/>
        <v>N/A</v>
      </c>
      <c r="BA133" t="str">
        <f t="shared" si="92"/>
        <v>N/A</v>
      </c>
      <c r="BB133" t="str">
        <f t="shared" si="93"/>
        <v>N/A</v>
      </c>
      <c r="BC133" t="str">
        <f t="shared" si="94"/>
        <v>N/A</v>
      </c>
      <c r="BD133" t="str">
        <f t="shared" si="95"/>
        <v>N/A</v>
      </c>
      <c r="BE133" t="str">
        <f t="shared" si="96"/>
        <v>N/A</v>
      </c>
      <c r="BF133" t="str">
        <f t="shared" si="97"/>
        <v>N/A</v>
      </c>
      <c r="BG133" t="str">
        <f t="shared" si="98"/>
        <v>N/A</v>
      </c>
      <c r="BH133" t="str">
        <f t="shared" si="99"/>
        <v>N/A</v>
      </c>
      <c r="BI133" t="str">
        <f t="shared" si="100"/>
        <v>N/A</v>
      </c>
      <c r="BJ133" t="str">
        <f t="shared" si="101"/>
        <v>N/A</v>
      </c>
      <c r="BK133" t="str">
        <f t="shared" si="102"/>
        <v>N/A</v>
      </c>
      <c r="BL133" t="str">
        <f t="shared" si="103"/>
        <v>N/A</v>
      </c>
      <c r="BM133" t="str">
        <f t="shared" si="104"/>
        <v>N/A</v>
      </c>
      <c r="BN133" t="str">
        <f t="shared" si="105"/>
        <v>N/A</v>
      </c>
      <c r="BO133" t="str">
        <f t="shared" si="106"/>
        <v>N/A</v>
      </c>
      <c r="BP133" t="str">
        <f t="shared" si="107"/>
        <v>N/A</v>
      </c>
      <c r="BQ133" t="str">
        <f t="shared" si="108"/>
        <v>N/A</v>
      </c>
      <c r="BR133" t="str">
        <f t="shared" si="109"/>
        <v>N/A</v>
      </c>
      <c r="BS133" t="str">
        <f t="shared" si="110"/>
        <v>N/A</v>
      </c>
      <c r="BT133" t="str">
        <f t="shared" si="111"/>
        <v>N/A</v>
      </c>
      <c r="BU133" t="str">
        <f t="shared" si="112"/>
        <v>N/A</v>
      </c>
      <c r="BV133" t="str">
        <f t="shared" si="113"/>
        <v>N/A</v>
      </c>
      <c r="BW133" t="str">
        <f t="shared" si="114"/>
        <v>N/A</v>
      </c>
      <c r="BX133" t="str">
        <f t="shared" si="115"/>
        <v>N/A</v>
      </c>
      <c r="BY133" t="str">
        <f t="shared" si="116"/>
        <v>N/A</v>
      </c>
      <c r="BZ133" t="str">
        <f t="shared" si="117"/>
        <v>N/A</v>
      </c>
      <c r="CA133" t="str">
        <f t="shared" si="118"/>
        <v>N/A</v>
      </c>
      <c r="CB133" t="str">
        <f t="shared" si="119"/>
        <v>N/A</v>
      </c>
      <c r="CC133" t="str">
        <f t="shared" si="120"/>
        <v>N/A</v>
      </c>
      <c r="CD133" t="str">
        <f t="shared" si="121"/>
        <v>N/A</v>
      </c>
      <c r="CE133" t="str">
        <f t="shared" si="122"/>
        <v>N/A</v>
      </c>
      <c r="CF133" t="str">
        <f t="shared" si="123"/>
        <v>N/A</v>
      </c>
      <c r="CG133" t="str">
        <f t="shared" si="124"/>
        <v>N/A</v>
      </c>
      <c r="CH133" t="str">
        <f t="shared" si="125"/>
        <v>N/A</v>
      </c>
      <c r="CI133" t="str">
        <f t="shared" si="126"/>
        <v>N/A</v>
      </c>
      <c r="CJ133" t="str">
        <f t="shared" si="127"/>
        <v>N/A</v>
      </c>
    </row>
    <row r="134" spans="1:88" x14ac:dyDescent="0.25">
      <c r="A134" t="s">
        <v>270</v>
      </c>
      <c r="B134">
        <v>11803</v>
      </c>
      <c r="C134" t="s">
        <v>271</v>
      </c>
      <c r="D134">
        <v>26948</v>
      </c>
      <c r="E134">
        <v>21695</v>
      </c>
      <c r="F134">
        <v>780</v>
      </c>
      <c r="G134">
        <v>63</v>
      </c>
      <c r="H134">
        <v>42</v>
      </c>
      <c r="I134">
        <v>434</v>
      </c>
      <c r="J134">
        <v>12</v>
      </c>
      <c r="K134">
        <v>80</v>
      </c>
      <c r="L134">
        <v>34</v>
      </c>
      <c r="M134">
        <v>0</v>
      </c>
      <c r="N134">
        <v>4</v>
      </c>
      <c r="O134">
        <v>254</v>
      </c>
      <c r="P134">
        <v>147</v>
      </c>
      <c r="Q134">
        <v>74</v>
      </c>
      <c r="R134">
        <v>119</v>
      </c>
      <c r="S134">
        <v>57</v>
      </c>
      <c r="T134">
        <v>0</v>
      </c>
      <c r="U134">
        <v>189</v>
      </c>
      <c r="V134">
        <v>181</v>
      </c>
      <c r="W134">
        <v>461</v>
      </c>
      <c r="X134">
        <v>18</v>
      </c>
      <c r="Y134">
        <v>371</v>
      </c>
      <c r="Z134">
        <v>14</v>
      </c>
      <c r="AA134">
        <v>616</v>
      </c>
      <c r="AB134">
        <v>92</v>
      </c>
      <c r="AC134">
        <v>683</v>
      </c>
      <c r="AD134">
        <v>0</v>
      </c>
      <c r="AE134">
        <v>0</v>
      </c>
      <c r="AF134">
        <v>0</v>
      </c>
      <c r="AG134">
        <v>0</v>
      </c>
      <c r="AH134">
        <v>7</v>
      </c>
      <c r="AI134">
        <v>251</v>
      </c>
      <c r="AJ134">
        <v>33</v>
      </c>
      <c r="AK134">
        <v>0</v>
      </c>
      <c r="AL134">
        <v>0</v>
      </c>
      <c r="AM134">
        <v>0</v>
      </c>
      <c r="AN134">
        <v>2</v>
      </c>
      <c r="AO134">
        <v>25</v>
      </c>
      <c r="AP134">
        <v>200</v>
      </c>
      <c r="AQ134">
        <v>0</v>
      </c>
      <c r="AR134">
        <v>10</v>
      </c>
      <c r="AT134">
        <v>11803</v>
      </c>
      <c r="AU134" t="str">
        <f>AX134</f>
        <v>Estimate; Total: - Spanish or Spanish Creole:</v>
      </c>
      <c r="AV134" t="s">
        <v>988</v>
      </c>
      <c r="AX134" t="str">
        <f t="shared" si="128"/>
        <v>Estimate; Total: - Spanish or Spanish Creole:</v>
      </c>
      <c r="AY134" t="str">
        <f t="shared" si="129"/>
        <v>N/A</v>
      </c>
      <c r="AZ134" t="str">
        <f t="shared" si="91"/>
        <v>N/A</v>
      </c>
      <c r="BA134" t="str">
        <f t="shared" si="92"/>
        <v>N/A</v>
      </c>
      <c r="BB134" t="str">
        <f t="shared" si="93"/>
        <v>N/A</v>
      </c>
      <c r="BC134" t="str">
        <f t="shared" si="94"/>
        <v>N/A</v>
      </c>
      <c r="BD134" t="str">
        <f t="shared" si="95"/>
        <v>N/A</v>
      </c>
      <c r="BE134" t="str">
        <f t="shared" si="96"/>
        <v>N/A</v>
      </c>
      <c r="BF134" t="str">
        <f t="shared" si="97"/>
        <v>N/A</v>
      </c>
      <c r="BG134" t="str">
        <f t="shared" si="98"/>
        <v>N/A</v>
      </c>
      <c r="BH134" t="str">
        <f t="shared" si="99"/>
        <v>N/A</v>
      </c>
      <c r="BI134" t="str">
        <f t="shared" si="100"/>
        <v>N/A</v>
      </c>
      <c r="BJ134" t="str">
        <f t="shared" si="101"/>
        <v>N/A</v>
      </c>
      <c r="BK134" t="str">
        <f t="shared" si="102"/>
        <v>N/A</v>
      </c>
      <c r="BL134" t="str">
        <f t="shared" si="103"/>
        <v>N/A</v>
      </c>
      <c r="BM134" t="str">
        <f t="shared" si="104"/>
        <v>N/A</v>
      </c>
      <c r="BN134" t="str">
        <f t="shared" si="105"/>
        <v>N/A</v>
      </c>
      <c r="BO134" t="str">
        <f t="shared" si="106"/>
        <v>N/A</v>
      </c>
      <c r="BP134" t="str">
        <f t="shared" si="107"/>
        <v>N/A</v>
      </c>
      <c r="BQ134" t="str">
        <f t="shared" si="108"/>
        <v>N/A</v>
      </c>
      <c r="BR134" t="str">
        <f t="shared" si="109"/>
        <v>N/A</v>
      </c>
      <c r="BS134" t="str">
        <f t="shared" si="110"/>
        <v>N/A</v>
      </c>
      <c r="BT134" t="str">
        <f t="shared" si="111"/>
        <v>N/A</v>
      </c>
      <c r="BU134" t="str">
        <f t="shared" si="112"/>
        <v>N/A</v>
      </c>
      <c r="BV134" t="str">
        <f t="shared" si="113"/>
        <v>N/A</v>
      </c>
      <c r="BW134" t="str">
        <f t="shared" si="114"/>
        <v>N/A</v>
      </c>
      <c r="BX134" t="str">
        <f t="shared" si="115"/>
        <v>N/A</v>
      </c>
      <c r="BY134" t="str">
        <f t="shared" si="116"/>
        <v>N/A</v>
      </c>
      <c r="BZ134" t="str">
        <f t="shared" si="117"/>
        <v>N/A</v>
      </c>
      <c r="CA134" t="str">
        <f t="shared" si="118"/>
        <v>N/A</v>
      </c>
      <c r="CB134" t="str">
        <f t="shared" si="119"/>
        <v>N/A</v>
      </c>
      <c r="CC134" t="str">
        <f t="shared" si="120"/>
        <v>N/A</v>
      </c>
      <c r="CD134" t="str">
        <f t="shared" si="121"/>
        <v>N/A</v>
      </c>
      <c r="CE134" t="str">
        <f t="shared" si="122"/>
        <v>N/A</v>
      </c>
      <c r="CF134" t="str">
        <f t="shared" si="123"/>
        <v>N/A</v>
      </c>
      <c r="CG134" t="str">
        <f t="shared" si="124"/>
        <v>N/A</v>
      </c>
      <c r="CH134" t="str">
        <f t="shared" si="125"/>
        <v>N/A</v>
      </c>
      <c r="CI134" t="str">
        <f t="shared" si="126"/>
        <v>N/A</v>
      </c>
      <c r="CJ134" t="str">
        <f t="shared" si="127"/>
        <v>N/A</v>
      </c>
    </row>
    <row r="135" spans="1:88" x14ac:dyDescent="0.25">
      <c r="A135" t="s">
        <v>272</v>
      </c>
      <c r="B135">
        <v>11804</v>
      </c>
      <c r="C135" t="s">
        <v>273</v>
      </c>
      <c r="D135">
        <v>4709</v>
      </c>
      <c r="E135">
        <v>4134</v>
      </c>
      <c r="F135">
        <v>34</v>
      </c>
      <c r="G135">
        <v>9</v>
      </c>
      <c r="H135">
        <v>0</v>
      </c>
      <c r="I135">
        <v>16</v>
      </c>
      <c r="J135">
        <v>0</v>
      </c>
      <c r="K135">
        <v>22</v>
      </c>
      <c r="L135">
        <v>0</v>
      </c>
      <c r="M135">
        <v>0</v>
      </c>
      <c r="N135">
        <v>0</v>
      </c>
      <c r="O135">
        <v>29</v>
      </c>
      <c r="P135">
        <v>38</v>
      </c>
      <c r="Q135">
        <v>8</v>
      </c>
      <c r="R135">
        <v>0</v>
      </c>
      <c r="S135">
        <v>0</v>
      </c>
      <c r="T135">
        <v>0</v>
      </c>
      <c r="U135">
        <v>45</v>
      </c>
      <c r="V135">
        <v>34</v>
      </c>
      <c r="W135">
        <v>0</v>
      </c>
      <c r="X135">
        <v>17</v>
      </c>
      <c r="Y135">
        <v>30</v>
      </c>
      <c r="Z135">
        <v>161</v>
      </c>
      <c r="AA135">
        <v>18</v>
      </c>
      <c r="AB135">
        <v>0</v>
      </c>
      <c r="AC135">
        <v>40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44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30</v>
      </c>
      <c r="AQ135">
        <v>0</v>
      </c>
      <c r="AR135">
        <v>0</v>
      </c>
      <c r="AT135">
        <v>11804</v>
      </c>
      <c r="AU135" t="str">
        <f>BR135</f>
        <v>Estimate; Total: - Other Indo-European languages:</v>
      </c>
      <c r="AV135" t="s">
        <v>998</v>
      </c>
      <c r="AX135" t="str">
        <f t="shared" si="128"/>
        <v>FALSE</v>
      </c>
      <c r="AY135" t="str">
        <f t="shared" si="129"/>
        <v>FALSE</v>
      </c>
      <c r="AZ135" t="str">
        <f t="shared" si="91"/>
        <v>FALSE</v>
      </c>
      <c r="BA135" t="str">
        <f t="shared" si="92"/>
        <v>FALSE</v>
      </c>
      <c r="BB135" t="str">
        <f t="shared" si="93"/>
        <v>FALSE</v>
      </c>
      <c r="BC135" t="str">
        <f t="shared" si="94"/>
        <v>FALSE</v>
      </c>
      <c r="BD135" t="str">
        <f t="shared" si="95"/>
        <v>FALSE</v>
      </c>
      <c r="BE135" t="str">
        <f t="shared" si="96"/>
        <v>FALSE</v>
      </c>
      <c r="BF135" t="str">
        <f t="shared" si="97"/>
        <v>FALSE</v>
      </c>
      <c r="BG135" t="str">
        <f t="shared" si="98"/>
        <v>FALSE</v>
      </c>
      <c r="BH135" t="str">
        <f t="shared" si="99"/>
        <v>FALSE</v>
      </c>
      <c r="BI135" t="str">
        <f t="shared" si="100"/>
        <v>FALSE</v>
      </c>
      <c r="BJ135" t="str">
        <f t="shared" si="101"/>
        <v>FALSE</v>
      </c>
      <c r="BK135" t="str">
        <f t="shared" si="102"/>
        <v>FALSE</v>
      </c>
      <c r="BL135" t="str">
        <f t="shared" si="103"/>
        <v>FALSE</v>
      </c>
      <c r="BM135" t="str">
        <f t="shared" si="104"/>
        <v>FALSE</v>
      </c>
      <c r="BN135" t="str">
        <f t="shared" si="105"/>
        <v>FALSE</v>
      </c>
      <c r="BO135" t="str">
        <f t="shared" si="106"/>
        <v>FALSE</v>
      </c>
      <c r="BP135" t="str">
        <f t="shared" si="107"/>
        <v>FALSE</v>
      </c>
      <c r="BQ135" t="str">
        <f t="shared" si="108"/>
        <v>FALSE</v>
      </c>
      <c r="BR135" t="str">
        <f t="shared" si="109"/>
        <v>Estimate; Total: - Other Indo-European languages:</v>
      </c>
      <c r="BS135" t="str">
        <f t="shared" si="110"/>
        <v>N/A</v>
      </c>
      <c r="BT135" t="str">
        <f t="shared" si="111"/>
        <v>N/A</v>
      </c>
      <c r="BU135" t="str">
        <f t="shared" si="112"/>
        <v>N/A</v>
      </c>
      <c r="BV135" t="str">
        <f t="shared" si="113"/>
        <v>N/A</v>
      </c>
      <c r="BW135" t="str">
        <f t="shared" si="114"/>
        <v>N/A</v>
      </c>
      <c r="BX135" t="str">
        <f t="shared" si="115"/>
        <v>N/A</v>
      </c>
      <c r="BY135" t="str">
        <f t="shared" si="116"/>
        <v>N/A</v>
      </c>
      <c r="BZ135" t="str">
        <f t="shared" si="117"/>
        <v>N/A</v>
      </c>
      <c r="CA135" t="str">
        <f t="shared" si="118"/>
        <v>N/A</v>
      </c>
      <c r="CB135" t="str">
        <f t="shared" si="119"/>
        <v>N/A</v>
      </c>
      <c r="CC135" t="str">
        <f t="shared" si="120"/>
        <v>N/A</v>
      </c>
      <c r="CD135" t="str">
        <f t="shared" si="121"/>
        <v>N/A</v>
      </c>
      <c r="CE135" t="str">
        <f t="shared" si="122"/>
        <v>N/A</v>
      </c>
      <c r="CF135" t="str">
        <f t="shared" si="123"/>
        <v>N/A</v>
      </c>
      <c r="CG135" t="str">
        <f t="shared" si="124"/>
        <v>N/A</v>
      </c>
      <c r="CH135" t="str">
        <f t="shared" si="125"/>
        <v>N/A</v>
      </c>
      <c r="CI135" t="str">
        <f t="shared" si="126"/>
        <v>N/A</v>
      </c>
      <c r="CJ135" t="str">
        <f t="shared" si="127"/>
        <v>N/A</v>
      </c>
    </row>
    <row r="136" spans="1:88" x14ac:dyDescent="0.25">
      <c r="A136" t="s">
        <v>274</v>
      </c>
      <c r="B136">
        <v>11901</v>
      </c>
      <c r="C136" t="s">
        <v>275</v>
      </c>
      <c r="D136">
        <v>28944</v>
      </c>
      <c r="E136">
        <v>21129</v>
      </c>
      <c r="F136">
        <v>5233</v>
      </c>
      <c r="G136">
        <v>772</v>
      </c>
      <c r="H136">
        <v>0</v>
      </c>
      <c r="I136">
        <v>110</v>
      </c>
      <c r="J136">
        <v>135</v>
      </c>
      <c r="K136">
        <v>65</v>
      </c>
      <c r="L136">
        <v>21</v>
      </c>
      <c r="M136">
        <v>5</v>
      </c>
      <c r="N136">
        <v>0</v>
      </c>
      <c r="O136">
        <v>29</v>
      </c>
      <c r="P136">
        <v>62</v>
      </c>
      <c r="Q136">
        <v>545</v>
      </c>
      <c r="R136">
        <v>0</v>
      </c>
      <c r="S136">
        <v>190</v>
      </c>
      <c r="T136">
        <v>0</v>
      </c>
      <c r="U136">
        <v>0</v>
      </c>
      <c r="V136">
        <v>0</v>
      </c>
      <c r="W136">
        <v>116</v>
      </c>
      <c r="X136">
        <v>205</v>
      </c>
      <c r="Y136">
        <v>0</v>
      </c>
      <c r="Z136">
        <v>51</v>
      </c>
      <c r="AA136">
        <v>133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13</v>
      </c>
      <c r="AK136">
        <v>40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90</v>
      </c>
      <c r="AT136">
        <v>11901</v>
      </c>
      <c r="AU136" t="str">
        <f>AX136</f>
        <v>Estimate; Total: - Spanish or Spanish Creole:</v>
      </c>
      <c r="AV136" t="s">
        <v>988</v>
      </c>
      <c r="AX136" t="str">
        <f t="shared" si="128"/>
        <v>Estimate; Total: - Spanish or Spanish Creole:</v>
      </c>
      <c r="AY136" t="str">
        <f t="shared" si="129"/>
        <v>N/A</v>
      </c>
      <c r="AZ136" t="str">
        <f t="shared" si="91"/>
        <v>N/A</v>
      </c>
      <c r="BA136" t="str">
        <f t="shared" si="92"/>
        <v>N/A</v>
      </c>
      <c r="BB136" t="str">
        <f t="shared" si="93"/>
        <v>N/A</v>
      </c>
      <c r="BC136" t="str">
        <f t="shared" si="94"/>
        <v>N/A</v>
      </c>
      <c r="BD136" t="str">
        <f t="shared" si="95"/>
        <v>N/A</v>
      </c>
      <c r="BE136" t="str">
        <f t="shared" si="96"/>
        <v>N/A</v>
      </c>
      <c r="BF136" t="str">
        <f t="shared" si="97"/>
        <v>N/A</v>
      </c>
      <c r="BG136" t="str">
        <f t="shared" si="98"/>
        <v>N/A</v>
      </c>
      <c r="BH136" t="str">
        <f t="shared" si="99"/>
        <v>N/A</v>
      </c>
      <c r="BI136" t="str">
        <f t="shared" si="100"/>
        <v>N/A</v>
      </c>
      <c r="BJ136" t="str">
        <f t="shared" si="101"/>
        <v>N/A</v>
      </c>
      <c r="BK136" t="str">
        <f t="shared" si="102"/>
        <v>N/A</v>
      </c>
      <c r="BL136" t="str">
        <f t="shared" si="103"/>
        <v>N/A</v>
      </c>
      <c r="BM136" t="str">
        <f t="shared" si="104"/>
        <v>N/A</v>
      </c>
      <c r="BN136" t="str">
        <f t="shared" si="105"/>
        <v>N/A</v>
      </c>
      <c r="BO136" t="str">
        <f t="shared" si="106"/>
        <v>N/A</v>
      </c>
      <c r="BP136" t="str">
        <f t="shared" si="107"/>
        <v>N/A</v>
      </c>
      <c r="BQ136" t="str">
        <f t="shared" si="108"/>
        <v>N/A</v>
      </c>
      <c r="BR136" t="str">
        <f t="shared" si="109"/>
        <v>N/A</v>
      </c>
      <c r="BS136" t="str">
        <f t="shared" si="110"/>
        <v>N/A</v>
      </c>
      <c r="BT136" t="str">
        <f t="shared" si="111"/>
        <v>N/A</v>
      </c>
      <c r="BU136" t="str">
        <f t="shared" si="112"/>
        <v>N/A</v>
      </c>
      <c r="BV136" t="str">
        <f t="shared" si="113"/>
        <v>N/A</v>
      </c>
      <c r="BW136" t="str">
        <f t="shared" si="114"/>
        <v>N/A</v>
      </c>
      <c r="BX136" t="str">
        <f t="shared" si="115"/>
        <v>N/A</v>
      </c>
      <c r="BY136" t="str">
        <f t="shared" si="116"/>
        <v>N/A</v>
      </c>
      <c r="BZ136" t="str">
        <f t="shared" si="117"/>
        <v>N/A</v>
      </c>
      <c r="CA136" t="str">
        <f t="shared" si="118"/>
        <v>N/A</v>
      </c>
      <c r="CB136" t="str">
        <f t="shared" si="119"/>
        <v>N/A</v>
      </c>
      <c r="CC136" t="str">
        <f t="shared" si="120"/>
        <v>N/A</v>
      </c>
      <c r="CD136" t="str">
        <f t="shared" si="121"/>
        <v>N/A</v>
      </c>
      <c r="CE136" t="str">
        <f t="shared" si="122"/>
        <v>N/A</v>
      </c>
      <c r="CF136" t="str">
        <f t="shared" si="123"/>
        <v>N/A</v>
      </c>
      <c r="CG136" t="str">
        <f t="shared" si="124"/>
        <v>N/A</v>
      </c>
      <c r="CH136" t="str">
        <f t="shared" si="125"/>
        <v>N/A</v>
      </c>
      <c r="CI136" t="str">
        <f t="shared" si="126"/>
        <v>N/A</v>
      </c>
      <c r="CJ136" t="str">
        <f t="shared" si="127"/>
        <v>N/A</v>
      </c>
    </row>
    <row r="137" spans="1:88" x14ac:dyDescent="0.25">
      <c r="A137" t="s">
        <v>276</v>
      </c>
      <c r="B137">
        <v>11930</v>
      </c>
      <c r="C137" t="s">
        <v>277</v>
      </c>
      <c r="D137">
        <v>1465</v>
      </c>
      <c r="E137">
        <v>1162</v>
      </c>
      <c r="F137">
        <v>70</v>
      </c>
      <c r="G137">
        <v>36</v>
      </c>
      <c r="H137">
        <v>0</v>
      </c>
      <c r="I137">
        <v>113</v>
      </c>
      <c r="J137">
        <v>0</v>
      </c>
      <c r="K137">
        <v>7</v>
      </c>
      <c r="L137">
        <v>0</v>
      </c>
      <c r="M137">
        <v>0</v>
      </c>
      <c r="N137">
        <v>0</v>
      </c>
      <c r="O137">
        <v>0</v>
      </c>
      <c r="P137">
        <v>28</v>
      </c>
      <c r="Q137">
        <v>42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</v>
      </c>
      <c r="AR137">
        <v>0</v>
      </c>
      <c r="AT137">
        <v>11930</v>
      </c>
      <c r="AU137" t="str">
        <f>BA137</f>
        <v>Estimate; Total: - Italian:</v>
      </c>
      <c r="AV137" t="s">
        <v>994</v>
      </c>
      <c r="AX137" t="str">
        <f t="shared" si="128"/>
        <v>FALSE</v>
      </c>
      <c r="AY137" t="str">
        <f t="shared" si="129"/>
        <v>FALSE</v>
      </c>
      <c r="AZ137" t="str">
        <f t="shared" si="91"/>
        <v>FALSE</v>
      </c>
      <c r="BA137" t="str">
        <f t="shared" si="92"/>
        <v>Estimate; Total: - Italian:</v>
      </c>
      <c r="BB137" t="str">
        <f t="shared" si="93"/>
        <v>N/A</v>
      </c>
      <c r="BC137" t="str">
        <f t="shared" si="94"/>
        <v>N/A</v>
      </c>
      <c r="BD137" t="str">
        <f t="shared" si="95"/>
        <v>N/A</v>
      </c>
      <c r="BE137" t="str">
        <f t="shared" si="96"/>
        <v>N/A</v>
      </c>
      <c r="BF137" t="str">
        <f t="shared" si="97"/>
        <v>N/A</v>
      </c>
      <c r="BG137" t="str">
        <f t="shared" si="98"/>
        <v>N/A</v>
      </c>
      <c r="BH137" t="str">
        <f t="shared" si="99"/>
        <v>N/A</v>
      </c>
      <c r="BI137" t="str">
        <f t="shared" si="100"/>
        <v>N/A</v>
      </c>
      <c r="BJ137" t="str">
        <f t="shared" si="101"/>
        <v>N/A</v>
      </c>
      <c r="BK137" t="str">
        <f t="shared" si="102"/>
        <v>N/A</v>
      </c>
      <c r="BL137" t="str">
        <f t="shared" si="103"/>
        <v>N/A</v>
      </c>
      <c r="BM137" t="str">
        <f t="shared" si="104"/>
        <v>N/A</v>
      </c>
      <c r="BN137" t="str">
        <f t="shared" si="105"/>
        <v>N/A</v>
      </c>
      <c r="BO137" t="str">
        <f t="shared" si="106"/>
        <v>N/A</v>
      </c>
      <c r="BP137" t="str">
        <f t="shared" si="107"/>
        <v>N/A</v>
      </c>
      <c r="BQ137" t="str">
        <f t="shared" si="108"/>
        <v>N/A</v>
      </c>
      <c r="BR137" t="str">
        <f t="shared" si="109"/>
        <v>N/A</v>
      </c>
      <c r="BS137" t="str">
        <f t="shared" si="110"/>
        <v>N/A</v>
      </c>
      <c r="BT137" t="str">
        <f t="shared" si="111"/>
        <v>N/A</v>
      </c>
      <c r="BU137" t="str">
        <f t="shared" si="112"/>
        <v>N/A</v>
      </c>
      <c r="BV137" t="str">
        <f t="shared" si="113"/>
        <v>N/A</v>
      </c>
      <c r="BW137" t="str">
        <f t="shared" si="114"/>
        <v>N/A</v>
      </c>
      <c r="BX137" t="str">
        <f t="shared" si="115"/>
        <v>N/A</v>
      </c>
      <c r="BY137" t="str">
        <f t="shared" si="116"/>
        <v>N/A</v>
      </c>
      <c r="BZ137" t="str">
        <f t="shared" si="117"/>
        <v>N/A</v>
      </c>
      <c r="CA137" t="str">
        <f t="shared" si="118"/>
        <v>N/A</v>
      </c>
      <c r="CB137" t="str">
        <f t="shared" si="119"/>
        <v>N/A</v>
      </c>
      <c r="CC137" t="str">
        <f t="shared" si="120"/>
        <v>N/A</v>
      </c>
      <c r="CD137" t="str">
        <f t="shared" si="121"/>
        <v>N/A</v>
      </c>
      <c r="CE137" t="str">
        <f t="shared" si="122"/>
        <v>N/A</v>
      </c>
      <c r="CF137" t="str">
        <f t="shared" si="123"/>
        <v>N/A</v>
      </c>
      <c r="CG137" t="str">
        <f t="shared" si="124"/>
        <v>N/A</v>
      </c>
      <c r="CH137" t="str">
        <f t="shared" si="125"/>
        <v>N/A</v>
      </c>
      <c r="CI137" t="str">
        <f t="shared" si="126"/>
        <v>N/A</v>
      </c>
      <c r="CJ137" t="str">
        <f t="shared" si="127"/>
        <v>N/A</v>
      </c>
    </row>
    <row r="138" spans="1:88" x14ac:dyDescent="0.25">
      <c r="A138" t="s">
        <v>278</v>
      </c>
      <c r="B138">
        <v>11931</v>
      </c>
      <c r="C138" t="s">
        <v>279</v>
      </c>
      <c r="D138">
        <v>36</v>
      </c>
      <c r="E138">
        <v>36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T138">
        <v>11931</v>
      </c>
      <c r="AU138" t="str">
        <f>AX138</f>
        <v>Estimate; Total: - Spanish or Spanish Creole:</v>
      </c>
      <c r="AV138" t="s">
        <v>988</v>
      </c>
      <c r="AX138" t="str">
        <f t="shared" si="128"/>
        <v>Estimate; Total: - Spanish or Spanish Creole:</v>
      </c>
      <c r="AY138" t="str">
        <f t="shared" si="129"/>
        <v>N/A</v>
      </c>
      <c r="AZ138" t="str">
        <f t="shared" si="91"/>
        <v>N/A</v>
      </c>
      <c r="BA138" t="str">
        <f t="shared" si="92"/>
        <v>N/A</v>
      </c>
      <c r="BB138" t="str">
        <f t="shared" si="93"/>
        <v>N/A</v>
      </c>
      <c r="BC138" t="str">
        <f t="shared" si="94"/>
        <v>N/A</v>
      </c>
      <c r="BD138" t="str">
        <f t="shared" si="95"/>
        <v>N/A</v>
      </c>
      <c r="BE138" t="str">
        <f t="shared" si="96"/>
        <v>N/A</v>
      </c>
      <c r="BF138" t="str">
        <f t="shared" si="97"/>
        <v>N/A</v>
      </c>
      <c r="BG138" t="str">
        <f t="shared" si="98"/>
        <v>N/A</v>
      </c>
      <c r="BH138" t="str">
        <f t="shared" si="99"/>
        <v>N/A</v>
      </c>
      <c r="BI138" t="str">
        <f t="shared" si="100"/>
        <v>N/A</v>
      </c>
      <c r="BJ138" t="str">
        <f t="shared" si="101"/>
        <v>N/A</v>
      </c>
      <c r="BK138" t="str">
        <f t="shared" si="102"/>
        <v>N/A</v>
      </c>
      <c r="BL138" t="str">
        <f t="shared" si="103"/>
        <v>N/A</v>
      </c>
      <c r="BM138" t="str">
        <f t="shared" si="104"/>
        <v>N/A</v>
      </c>
      <c r="BN138" t="str">
        <f t="shared" si="105"/>
        <v>N/A</v>
      </c>
      <c r="BO138" t="str">
        <f t="shared" si="106"/>
        <v>N/A</v>
      </c>
      <c r="BP138" t="str">
        <f t="shared" si="107"/>
        <v>N/A</v>
      </c>
      <c r="BQ138" t="str">
        <f t="shared" si="108"/>
        <v>N/A</v>
      </c>
      <c r="BR138" t="str">
        <f t="shared" si="109"/>
        <v>N/A</v>
      </c>
      <c r="BS138" t="str">
        <f t="shared" si="110"/>
        <v>N/A</v>
      </c>
      <c r="BT138" t="str">
        <f t="shared" si="111"/>
        <v>N/A</v>
      </c>
      <c r="BU138" t="str">
        <f t="shared" si="112"/>
        <v>N/A</v>
      </c>
      <c r="BV138" t="str">
        <f t="shared" si="113"/>
        <v>N/A</v>
      </c>
      <c r="BW138" t="str">
        <f t="shared" si="114"/>
        <v>N/A</v>
      </c>
      <c r="BX138" t="str">
        <f t="shared" si="115"/>
        <v>N/A</v>
      </c>
      <c r="BY138" t="str">
        <f t="shared" si="116"/>
        <v>N/A</v>
      </c>
      <c r="BZ138" t="str">
        <f t="shared" si="117"/>
        <v>N/A</v>
      </c>
      <c r="CA138" t="str">
        <f t="shared" si="118"/>
        <v>N/A</v>
      </c>
      <c r="CB138" t="str">
        <f t="shared" si="119"/>
        <v>N/A</v>
      </c>
      <c r="CC138" t="str">
        <f t="shared" si="120"/>
        <v>N/A</v>
      </c>
      <c r="CD138" t="str">
        <f t="shared" si="121"/>
        <v>N/A</v>
      </c>
      <c r="CE138" t="str">
        <f t="shared" si="122"/>
        <v>N/A</v>
      </c>
      <c r="CF138" t="str">
        <f t="shared" si="123"/>
        <v>N/A</v>
      </c>
      <c r="CG138" t="str">
        <f t="shared" si="124"/>
        <v>N/A</v>
      </c>
      <c r="CH138" t="str">
        <f t="shared" si="125"/>
        <v>N/A</v>
      </c>
      <c r="CI138" t="str">
        <f t="shared" si="126"/>
        <v>N/A</v>
      </c>
      <c r="CJ138" t="str">
        <f t="shared" si="127"/>
        <v>N/A</v>
      </c>
    </row>
    <row r="139" spans="1:88" x14ac:dyDescent="0.25">
      <c r="A139" t="s">
        <v>280</v>
      </c>
      <c r="B139">
        <v>11932</v>
      </c>
      <c r="C139" t="s">
        <v>281</v>
      </c>
      <c r="D139">
        <v>920</v>
      </c>
      <c r="E139">
        <v>707</v>
      </c>
      <c r="F139">
        <v>156</v>
      </c>
      <c r="G139">
        <v>1</v>
      </c>
      <c r="H139">
        <v>0</v>
      </c>
      <c r="I139">
        <v>6</v>
      </c>
      <c r="J139">
        <v>0</v>
      </c>
      <c r="K139">
        <v>40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10</v>
      </c>
      <c r="AP139">
        <v>0</v>
      </c>
      <c r="AQ139">
        <v>0</v>
      </c>
      <c r="AR139">
        <v>0</v>
      </c>
      <c r="AT139">
        <v>11932</v>
      </c>
      <c r="AU139" t="str">
        <f>AX139</f>
        <v>Estimate; Total: - Spanish or Spanish Creole:</v>
      </c>
      <c r="AV139" t="s">
        <v>988</v>
      </c>
      <c r="AX139" t="str">
        <f t="shared" si="128"/>
        <v>Estimate; Total: - Spanish or Spanish Creole:</v>
      </c>
      <c r="AY139" t="str">
        <f t="shared" si="129"/>
        <v>N/A</v>
      </c>
      <c r="AZ139" t="str">
        <f t="shared" si="91"/>
        <v>N/A</v>
      </c>
      <c r="BA139" t="str">
        <f t="shared" si="92"/>
        <v>N/A</v>
      </c>
      <c r="BB139" t="str">
        <f t="shared" si="93"/>
        <v>N/A</v>
      </c>
      <c r="BC139" t="str">
        <f t="shared" si="94"/>
        <v>N/A</v>
      </c>
      <c r="BD139" t="str">
        <f t="shared" si="95"/>
        <v>N/A</v>
      </c>
      <c r="BE139" t="str">
        <f t="shared" si="96"/>
        <v>N/A</v>
      </c>
      <c r="BF139" t="str">
        <f t="shared" si="97"/>
        <v>N/A</v>
      </c>
      <c r="BG139" t="str">
        <f t="shared" si="98"/>
        <v>N/A</v>
      </c>
      <c r="BH139" t="str">
        <f t="shared" si="99"/>
        <v>N/A</v>
      </c>
      <c r="BI139" t="str">
        <f t="shared" si="100"/>
        <v>N/A</v>
      </c>
      <c r="BJ139" t="str">
        <f t="shared" si="101"/>
        <v>N/A</v>
      </c>
      <c r="BK139" t="str">
        <f t="shared" si="102"/>
        <v>N/A</v>
      </c>
      <c r="BL139" t="str">
        <f t="shared" si="103"/>
        <v>N/A</v>
      </c>
      <c r="BM139" t="str">
        <f t="shared" si="104"/>
        <v>N/A</v>
      </c>
      <c r="BN139" t="str">
        <f t="shared" si="105"/>
        <v>N/A</v>
      </c>
      <c r="BO139" t="str">
        <f t="shared" si="106"/>
        <v>N/A</v>
      </c>
      <c r="BP139" t="str">
        <f t="shared" si="107"/>
        <v>N/A</v>
      </c>
      <c r="BQ139" t="str">
        <f t="shared" si="108"/>
        <v>N/A</v>
      </c>
      <c r="BR139" t="str">
        <f t="shared" si="109"/>
        <v>N/A</v>
      </c>
      <c r="BS139" t="str">
        <f t="shared" si="110"/>
        <v>N/A</v>
      </c>
      <c r="BT139" t="str">
        <f t="shared" si="111"/>
        <v>N/A</v>
      </c>
      <c r="BU139" t="str">
        <f t="shared" si="112"/>
        <v>N/A</v>
      </c>
      <c r="BV139" t="str">
        <f t="shared" si="113"/>
        <v>N/A</v>
      </c>
      <c r="BW139" t="str">
        <f t="shared" si="114"/>
        <v>N/A</v>
      </c>
      <c r="BX139" t="str">
        <f t="shared" si="115"/>
        <v>N/A</v>
      </c>
      <c r="BY139" t="str">
        <f t="shared" si="116"/>
        <v>N/A</v>
      </c>
      <c r="BZ139" t="str">
        <f t="shared" si="117"/>
        <v>N/A</v>
      </c>
      <c r="CA139" t="str">
        <f t="shared" si="118"/>
        <v>N/A</v>
      </c>
      <c r="CB139" t="str">
        <f t="shared" si="119"/>
        <v>N/A</v>
      </c>
      <c r="CC139" t="str">
        <f t="shared" si="120"/>
        <v>N/A</v>
      </c>
      <c r="CD139" t="str">
        <f t="shared" si="121"/>
        <v>N/A</v>
      </c>
      <c r="CE139" t="str">
        <f t="shared" si="122"/>
        <v>N/A</v>
      </c>
      <c r="CF139" t="str">
        <f t="shared" si="123"/>
        <v>N/A</v>
      </c>
      <c r="CG139" t="str">
        <f t="shared" si="124"/>
        <v>N/A</v>
      </c>
      <c r="CH139" t="str">
        <f t="shared" si="125"/>
        <v>N/A</v>
      </c>
      <c r="CI139" t="str">
        <f t="shared" si="126"/>
        <v>N/A</v>
      </c>
      <c r="CJ139" t="str">
        <f t="shared" si="127"/>
        <v>N/A</v>
      </c>
    </row>
    <row r="140" spans="1:88" x14ac:dyDescent="0.25">
      <c r="A140" t="s">
        <v>282</v>
      </c>
      <c r="B140">
        <v>11933</v>
      </c>
      <c r="C140" t="s">
        <v>283</v>
      </c>
      <c r="D140">
        <v>6090</v>
      </c>
      <c r="E140">
        <v>5328</v>
      </c>
      <c r="F140">
        <v>212</v>
      </c>
      <c r="G140">
        <v>6</v>
      </c>
      <c r="H140">
        <v>0</v>
      </c>
      <c r="I140">
        <v>62</v>
      </c>
      <c r="J140">
        <v>0</v>
      </c>
      <c r="K140">
        <v>21</v>
      </c>
      <c r="L140">
        <v>0</v>
      </c>
      <c r="M140">
        <v>39</v>
      </c>
      <c r="N140">
        <v>0</v>
      </c>
      <c r="O140">
        <v>33</v>
      </c>
      <c r="P140">
        <v>76</v>
      </c>
      <c r="Q140">
        <v>218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64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31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T140">
        <v>11933</v>
      </c>
      <c r="AU140" t="str">
        <f>BI140</f>
        <v>Estimate; Total: - Polish:</v>
      </c>
      <c r="AV140" t="s">
        <v>987</v>
      </c>
      <c r="AX140" t="str">
        <f t="shared" si="128"/>
        <v>FALSE</v>
      </c>
      <c r="AY140" t="str">
        <f t="shared" si="129"/>
        <v>FALSE</v>
      </c>
      <c r="AZ140" t="str">
        <f t="shared" si="91"/>
        <v>FALSE</v>
      </c>
      <c r="BA140" t="str">
        <f t="shared" si="92"/>
        <v>FALSE</v>
      </c>
      <c r="BB140" t="str">
        <f t="shared" si="93"/>
        <v>FALSE</v>
      </c>
      <c r="BC140" t="str">
        <f t="shared" si="94"/>
        <v>FALSE</v>
      </c>
      <c r="BD140" t="str">
        <f t="shared" si="95"/>
        <v>FALSE</v>
      </c>
      <c r="BE140" t="str">
        <f t="shared" si="96"/>
        <v>FALSE</v>
      </c>
      <c r="BF140" t="str">
        <f t="shared" si="97"/>
        <v>FALSE</v>
      </c>
      <c r="BG140" t="str">
        <f t="shared" si="98"/>
        <v>FALSE</v>
      </c>
      <c r="BH140" t="str">
        <f t="shared" si="99"/>
        <v>FALSE</v>
      </c>
      <c r="BI140" t="str">
        <f t="shared" si="100"/>
        <v>Estimate; Total: - Polish:</v>
      </c>
      <c r="BJ140" t="str">
        <f t="shared" si="101"/>
        <v>N/A</v>
      </c>
      <c r="BK140" t="str">
        <f t="shared" si="102"/>
        <v>N/A</v>
      </c>
      <c r="BL140" t="str">
        <f t="shared" si="103"/>
        <v>N/A</v>
      </c>
      <c r="BM140" t="str">
        <f t="shared" si="104"/>
        <v>N/A</v>
      </c>
      <c r="BN140" t="str">
        <f t="shared" si="105"/>
        <v>N/A</v>
      </c>
      <c r="BO140" t="str">
        <f t="shared" si="106"/>
        <v>N/A</v>
      </c>
      <c r="BP140" t="str">
        <f t="shared" si="107"/>
        <v>N/A</v>
      </c>
      <c r="BQ140" t="str">
        <f t="shared" si="108"/>
        <v>N/A</v>
      </c>
      <c r="BR140" t="str">
        <f t="shared" si="109"/>
        <v>N/A</v>
      </c>
      <c r="BS140" t="str">
        <f t="shared" si="110"/>
        <v>N/A</v>
      </c>
      <c r="BT140" t="str">
        <f t="shared" si="111"/>
        <v>N/A</v>
      </c>
      <c r="BU140" t="str">
        <f t="shared" si="112"/>
        <v>N/A</v>
      </c>
      <c r="BV140" t="str">
        <f t="shared" si="113"/>
        <v>N/A</v>
      </c>
      <c r="BW140" t="str">
        <f t="shared" si="114"/>
        <v>N/A</v>
      </c>
      <c r="BX140" t="str">
        <f t="shared" si="115"/>
        <v>N/A</v>
      </c>
      <c r="BY140" t="str">
        <f t="shared" si="116"/>
        <v>N/A</v>
      </c>
      <c r="BZ140" t="str">
        <f t="shared" si="117"/>
        <v>N/A</v>
      </c>
      <c r="CA140" t="str">
        <f t="shared" si="118"/>
        <v>N/A</v>
      </c>
      <c r="CB140" t="str">
        <f t="shared" si="119"/>
        <v>N/A</v>
      </c>
      <c r="CC140" t="str">
        <f t="shared" si="120"/>
        <v>N/A</v>
      </c>
      <c r="CD140" t="str">
        <f t="shared" si="121"/>
        <v>N/A</v>
      </c>
      <c r="CE140" t="str">
        <f t="shared" si="122"/>
        <v>N/A</v>
      </c>
      <c r="CF140" t="str">
        <f t="shared" si="123"/>
        <v>N/A</v>
      </c>
      <c r="CG140" t="str">
        <f t="shared" si="124"/>
        <v>N/A</v>
      </c>
      <c r="CH140" t="str">
        <f t="shared" si="125"/>
        <v>N/A</v>
      </c>
      <c r="CI140" t="str">
        <f t="shared" si="126"/>
        <v>N/A</v>
      </c>
      <c r="CJ140" t="str">
        <f t="shared" si="127"/>
        <v>N/A</v>
      </c>
    </row>
    <row r="141" spans="1:88" x14ac:dyDescent="0.25">
      <c r="A141" t="s">
        <v>284</v>
      </c>
      <c r="B141">
        <v>11934</v>
      </c>
      <c r="C141" t="s">
        <v>285</v>
      </c>
      <c r="D141">
        <v>7532</v>
      </c>
      <c r="E141">
        <v>6587</v>
      </c>
      <c r="F141">
        <v>653</v>
      </c>
      <c r="G141">
        <v>9</v>
      </c>
      <c r="H141">
        <v>0</v>
      </c>
      <c r="I141">
        <v>47</v>
      </c>
      <c r="J141">
        <v>0</v>
      </c>
      <c r="K141">
        <v>9</v>
      </c>
      <c r="L141">
        <v>0</v>
      </c>
      <c r="M141">
        <v>53</v>
      </c>
      <c r="N141">
        <v>0</v>
      </c>
      <c r="O141">
        <v>0</v>
      </c>
      <c r="P141">
        <v>2</v>
      </c>
      <c r="Q141">
        <v>86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15</v>
      </c>
      <c r="AA141">
        <v>71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T141">
        <v>11934</v>
      </c>
      <c r="AU141" t="str">
        <f>AX141</f>
        <v>Estimate; Total: - Spanish or Spanish Creole:</v>
      </c>
      <c r="AV141" t="s">
        <v>988</v>
      </c>
      <c r="AX141" t="str">
        <f t="shared" si="128"/>
        <v>Estimate; Total: - Spanish or Spanish Creole:</v>
      </c>
      <c r="AY141" t="str">
        <f t="shared" si="129"/>
        <v>N/A</v>
      </c>
      <c r="AZ141" t="str">
        <f t="shared" si="91"/>
        <v>N/A</v>
      </c>
      <c r="BA141" t="str">
        <f t="shared" si="92"/>
        <v>N/A</v>
      </c>
      <c r="BB141" t="str">
        <f t="shared" si="93"/>
        <v>N/A</v>
      </c>
      <c r="BC141" t="str">
        <f t="shared" si="94"/>
        <v>N/A</v>
      </c>
      <c r="BD141" t="str">
        <f t="shared" si="95"/>
        <v>N/A</v>
      </c>
      <c r="BE141" t="str">
        <f t="shared" si="96"/>
        <v>N/A</v>
      </c>
      <c r="BF141" t="str">
        <f t="shared" si="97"/>
        <v>N/A</v>
      </c>
      <c r="BG141" t="str">
        <f t="shared" si="98"/>
        <v>N/A</v>
      </c>
      <c r="BH141" t="str">
        <f t="shared" si="99"/>
        <v>N/A</v>
      </c>
      <c r="BI141" t="str">
        <f t="shared" si="100"/>
        <v>N/A</v>
      </c>
      <c r="BJ141" t="str">
        <f t="shared" si="101"/>
        <v>N/A</v>
      </c>
      <c r="BK141" t="str">
        <f t="shared" si="102"/>
        <v>N/A</v>
      </c>
      <c r="BL141" t="str">
        <f t="shared" si="103"/>
        <v>N/A</v>
      </c>
      <c r="BM141" t="str">
        <f t="shared" si="104"/>
        <v>N/A</v>
      </c>
      <c r="BN141" t="str">
        <f t="shared" si="105"/>
        <v>N/A</v>
      </c>
      <c r="BO141" t="str">
        <f t="shared" si="106"/>
        <v>N/A</v>
      </c>
      <c r="BP141" t="str">
        <f t="shared" si="107"/>
        <v>N/A</v>
      </c>
      <c r="BQ141" t="str">
        <f t="shared" si="108"/>
        <v>N/A</v>
      </c>
      <c r="BR141" t="str">
        <f t="shared" si="109"/>
        <v>N/A</v>
      </c>
      <c r="BS141" t="str">
        <f t="shared" si="110"/>
        <v>N/A</v>
      </c>
      <c r="BT141" t="str">
        <f t="shared" si="111"/>
        <v>N/A</v>
      </c>
      <c r="BU141" t="str">
        <f t="shared" si="112"/>
        <v>N/A</v>
      </c>
      <c r="BV141" t="str">
        <f t="shared" si="113"/>
        <v>N/A</v>
      </c>
      <c r="BW141" t="str">
        <f t="shared" si="114"/>
        <v>N/A</v>
      </c>
      <c r="BX141" t="str">
        <f t="shared" si="115"/>
        <v>N/A</v>
      </c>
      <c r="BY141" t="str">
        <f t="shared" si="116"/>
        <v>N/A</v>
      </c>
      <c r="BZ141" t="str">
        <f t="shared" si="117"/>
        <v>N/A</v>
      </c>
      <c r="CA141" t="str">
        <f t="shared" si="118"/>
        <v>N/A</v>
      </c>
      <c r="CB141" t="str">
        <f t="shared" si="119"/>
        <v>N/A</v>
      </c>
      <c r="CC141" t="str">
        <f t="shared" si="120"/>
        <v>N/A</v>
      </c>
      <c r="CD141" t="str">
        <f t="shared" si="121"/>
        <v>N/A</v>
      </c>
      <c r="CE141" t="str">
        <f t="shared" si="122"/>
        <v>N/A</v>
      </c>
      <c r="CF141" t="str">
        <f t="shared" si="123"/>
        <v>N/A</v>
      </c>
      <c r="CG141" t="str">
        <f t="shared" si="124"/>
        <v>N/A</v>
      </c>
      <c r="CH141" t="str">
        <f t="shared" si="125"/>
        <v>N/A</v>
      </c>
      <c r="CI141" t="str">
        <f t="shared" si="126"/>
        <v>N/A</v>
      </c>
      <c r="CJ141" t="str">
        <f t="shared" si="127"/>
        <v>N/A</v>
      </c>
    </row>
    <row r="142" spans="1:88" x14ac:dyDescent="0.25">
      <c r="A142" t="s">
        <v>286</v>
      </c>
      <c r="B142">
        <v>11935</v>
      </c>
      <c r="C142" t="s">
        <v>287</v>
      </c>
      <c r="D142">
        <v>3154</v>
      </c>
      <c r="E142">
        <v>2886</v>
      </c>
      <c r="F142">
        <v>53</v>
      </c>
      <c r="G142">
        <v>9</v>
      </c>
      <c r="H142">
        <v>0</v>
      </c>
      <c r="I142">
        <v>58</v>
      </c>
      <c r="J142">
        <v>0</v>
      </c>
      <c r="K142">
        <v>20</v>
      </c>
      <c r="L142">
        <v>0</v>
      </c>
      <c r="M142">
        <v>0</v>
      </c>
      <c r="N142">
        <v>0</v>
      </c>
      <c r="O142">
        <v>0</v>
      </c>
      <c r="P142">
        <v>68</v>
      </c>
      <c r="Q142">
        <v>0</v>
      </c>
      <c r="R142">
        <v>11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49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T142">
        <v>11935</v>
      </c>
      <c r="AU142" t="str">
        <f>BH142</f>
        <v>Estimate; Total: - Russian:</v>
      </c>
      <c r="AV142" t="s">
        <v>999</v>
      </c>
      <c r="AX142" t="str">
        <f t="shared" si="128"/>
        <v>FALSE</v>
      </c>
      <c r="AY142" t="str">
        <f t="shared" si="129"/>
        <v>FALSE</v>
      </c>
      <c r="AZ142" t="str">
        <f t="shared" si="91"/>
        <v>FALSE</v>
      </c>
      <c r="BA142" t="str">
        <f t="shared" si="92"/>
        <v>FALSE</v>
      </c>
      <c r="BB142" t="str">
        <f t="shared" si="93"/>
        <v>FALSE</v>
      </c>
      <c r="BC142" t="str">
        <f t="shared" si="94"/>
        <v>FALSE</v>
      </c>
      <c r="BD142" t="str">
        <f t="shared" si="95"/>
        <v>FALSE</v>
      </c>
      <c r="BE142" t="str">
        <f t="shared" si="96"/>
        <v>FALSE</v>
      </c>
      <c r="BF142" t="str">
        <f t="shared" si="97"/>
        <v>FALSE</v>
      </c>
      <c r="BG142" t="str">
        <f t="shared" si="98"/>
        <v>FALSE</v>
      </c>
      <c r="BH142" t="str">
        <f t="shared" si="99"/>
        <v>Estimate; Total: - Russian:</v>
      </c>
      <c r="BI142" t="str">
        <f t="shared" si="100"/>
        <v>N/A</v>
      </c>
      <c r="BJ142" t="str">
        <f t="shared" si="101"/>
        <v>N/A</v>
      </c>
      <c r="BK142" t="str">
        <f t="shared" si="102"/>
        <v>N/A</v>
      </c>
      <c r="BL142" t="str">
        <f t="shared" si="103"/>
        <v>N/A</v>
      </c>
      <c r="BM142" t="str">
        <f t="shared" si="104"/>
        <v>N/A</v>
      </c>
      <c r="BN142" t="str">
        <f t="shared" si="105"/>
        <v>N/A</v>
      </c>
      <c r="BO142" t="str">
        <f t="shared" si="106"/>
        <v>N/A</v>
      </c>
      <c r="BP142" t="str">
        <f t="shared" si="107"/>
        <v>N/A</v>
      </c>
      <c r="BQ142" t="str">
        <f t="shared" si="108"/>
        <v>N/A</v>
      </c>
      <c r="BR142" t="str">
        <f t="shared" si="109"/>
        <v>N/A</v>
      </c>
      <c r="BS142" t="str">
        <f t="shared" si="110"/>
        <v>N/A</v>
      </c>
      <c r="BT142" t="str">
        <f t="shared" si="111"/>
        <v>N/A</v>
      </c>
      <c r="BU142" t="str">
        <f t="shared" si="112"/>
        <v>N/A</v>
      </c>
      <c r="BV142" t="str">
        <f t="shared" si="113"/>
        <v>N/A</v>
      </c>
      <c r="BW142" t="str">
        <f t="shared" si="114"/>
        <v>N/A</v>
      </c>
      <c r="BX142" t="str">
        <f t="shared" si="115"/>
        <v>N/A</v>
      </c>
      <c r="BY142" t="str">
        <f t="shared" si="116"/>
        <v>N/A</v>
      </c>
      <c r="BZ142" t="str">
        <f t="shared" si="117"/>
        <v>N/A</v>
      </c>
      <c r="CA142" t="str">
        <f t="shared" si="118"/>
        <v>N/A</v>
      </c>
      <c r="CB142" t="str">
        <f t="shared" si="119"/>
        <v>N/A</v>
      </c>
      <c r="CC142" t="str">
        <f t="shared" si="120"/>
        <v>N/A</v>
      </c>
      <c r="CD142" t="str">
        <f t="shared" si="121"/>
        <v>N/A</v>
      </c>
      <c r="CE142" t="str">
        <f t="shared" si="122"/>
        <v>N/A</v>
      </c>
      <c r="CF142" t="str">
        <f t="shared" si="123"/>
        <v>N/A</v>
      </c>
      <c r="CG142" t="str">
        <f t="shared" si="124"/>
        <v>N/A</v>
      </c>
      <c r="CH142" t="str">
        <f t="shared" si="125"/>
        <v>N/A</v>
      </c>
      <c r="CI142" t="str">
        <f t="shared" si="126"/>
        <v>N/A</v>
      </c>
      <c r="CJ142" t="str">
        <f t="shared" si="127"/>
        <v>N/A</v>
      </c>
    </row>
    <row r="143" spans="1:88" x14ac:dyDescent="0.25">
      <c r="A143" t="s">
        <v>288</v>
      </c>
      <c r="B143">
        <v>11937</v>
      </c>
      <c r="C143" t="s">
        <v>289</v>
      </c>
      <c r="D143">
        <v>14841</v>
      </c>
      <c r="E143">
        <v>10580</v>
      </c>
      <c r="F143">
        <v>3202</v>
      </c>
      <c r="G143">
        <v>209</v>
      </c>
      <c r="H143">
        <v>0</v>
      </c>
      <c r="I143">
        <v>51</v>
      </c>
      <c r="J143">
        <v>79</v>
      </c>
      <c r="K143">
        <v>103</v>
      </c>
      <c r="L143">
        <v>0</v>
      </c>
      <c r="M143">
        <v>3</v>
      </c>
      <c r="N143">
        <v>0</v>
      </c>
      <c r="O143">
        <v>17</v>
      </c>
      <c r="P143">
        <v>12</v>
      </c>
      <c r="Q143">
        <v>30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105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388</v>
      </c>
      <c r="AG143">
        <v>0</v>
      </c>
      <c r="AH143">
        <v>53</v>
      </c>
      <c r="AI143">
        <v>3</v>
      </c>
      <c r="AJ143">
        <v>6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T143">
        <v>11937</v>
      </c>
      <c r="AU143" t="str">
        <f>AX143</f>
        <v>Estimate; Total: - Spanish or Spanish Creole:</v>
      </c>
      <c r="AV143" t="s">
        <v>988</v>
      </c>
      <c r="AX143" t="str">
        <f t="shared" si="128"/>
        <v>Estimate; Total: - Spanish or Spanish Creole:</v>
      </c>
      <c r="AY143" t="str">
        <f t="shared" si="129"/>
        <v>N/A</v>
      </c>
      <c r="AZ143" t="str">
        <f t="shared" si="91"/>
        <v>N/A</v>
      </c>
      <c r="BA143" t="str">
        <f t="shared" si="92"/>
        <v>N/A</v>
      </c>
      <c r="BB143" t="str">
        <f t="shared" si="93"/>
        <v>N/A</v>
      </c>
      <c r="BC143" t="str">
        <f t="shared" si="94"/>
        <v>N/A</v>
      </c>
      <c r="BD143" t="str">
        <f t="shared" si="95"/>
        <v>N/A</v>
      </c>
      <c r="BE143" t="str">
        <f t="shared" si="96"/>
        <v>N/A</v>
      </c>
      <c r="BF143" t="str">
        <f t="shared" si="97"/>
        <v>N/A</v>
      </c>
      <c r="BG143" t="str">
        <f t="shared" si="98"/>
        <v>N/A</v>
      </c>
      <c r="BH143" t="str">
        <f t="shared" si="99"/>
        <v>N/A</v>
      </c>
      <c r="BI143" t="str">
        <f t="shared" si="100"/>
        <v>N/A</v>
      </c>
      <c r="BJ143" t="str">
        <f t="shared" si="101"/>
        <v>N/A</v>
      </c>
      <c r="BK143" t="str">
        <f t="shared" si="102"/>
        <v>N/A</v>
      </c>
      <c r="BL143" t="str">
        <f t="shared" si="103"/>
        <v>N/A</v>
      </c>
      <c r="BM143" t="str">
        <f t="shared" si="104"/>
        <v>N/A</v>
      </c>
      <c r="BN143" t="str">
        <f t="shared" si="105"/>
        <v>N/A</v>
      </c>
      <c r="BO143" t="str">
        <f t="shared" si="106"/>
        <v>N/A</v>
      </c>
      <c r="BP143" t="str">
        <f t="shared" si="107"/>
        <v>N/A</v>
      </c>
      <c r="BQ143" t="str">
        <f t="shared" si="108"/>
        <v>N/A</v>
      </c>
      <c r="BR143" t="str">
        <f t="shared" si="109"/>
        <v>N/A</v>
      </c>
      <c r="BS143" t="str">
        <f t="shared" si="110"/>
        <v>N/A</v>
      </c>
      <c r="BT143" t="str">
        <f t="shared" si="111"/>
        <v>N/A</v>
      </c>
      <c r="BU143" t="str">
        <f t="shared" si="112"/>
        <v>N/A</v>
      </c>
      <c r="BV143" t="str">
        <f t="shared" si="113"/>
        <v>N/A</v>
      </c>
      <c r="BW143" t="str">
        <f t="shared" si="114"/>
        <v>N/A</v>
      </c>
      <c r="BX143" t="str">
        <f t="shared" si="115"/>
        <v>N/A</v>
      </c>
      <c r="BY143" t="str">
        <f t="shared" si="116"/>
        <v>N/A</v>
      </c>
      <c r="BZ143" t="str">
        <f t="shared" si="117"/>
        <v>N/A</v>
      </c>
      <c r="CA143" t="str">
        <f t="shared" si="118"/>
        <v>N/A</v>
      </c>
      <c r="CB143" t="str">
        <f t="shared" si="119"/>
        <v>N/A</v>
      </c>
      <c r="CC143" t="str">
        <f t="shared" si="120"/>
        <v>N/A</v>
      </c>
      <c r="CD143" t="str">
        <f t="shared" si="121"/>
        <v>N/A</v>
      </c>
      <c r="CE143" t="str">
        <f t="shared" si="122"/>
        <v>N/A</v>
      </c>
      <c r="CF143" t="str">
        <f t="shared" si="123"/>
        <v>N/A</v>
      </c>
      <c r="CG143" t="str">
        <f t="shared" si="124"/>
        <v>N/A</v>
      </c>
      <c r="CH143" t="str">
        <f t="shared" si="125"/>
        <v>N/A</v>
      </c>
      <c r="CI143" t="str">
        <f t="shared" si="126"/>
        <v>N/A</v>
      </c>
      <c r="CJ143" t="str">
        <f t="shared" si="127"/>
        <v>N/A</v>
      </c>
    </row>
    <row r="144" spans="1:88" x14ac:dyDescent="0.25">
      <c r="A144" t="s">
        <v>290</v>
      </c>
      <c r="B144">
        <v>11939</v>
      </c>
      <c r="C144" t="s">
        <v>291</v>
      </c>
      <c r="D144">
        <v>905</v>
      </c>
      <c r="E144">
        <v>778</v>
      </c>
      <c r="F144">
        <v>8</v>
      </c>
      <c r="G144">
        <v>0</v>
      </c>
      <c r="H144">
        <v>0</v>
      </c>
      <c r="I144">
        <v>3</v>
      </c>
      <c r="J144">
        <v>0</v>
      </c>
      <c r="K144">
        <v>23</v>
      </c>
      <c r="L144">
        <v>0</v>
      </c>
      <c r="M144">
        <v>0</v>
      </c>
      <c r="N144">
        <v>0</v>
      </c>
      <c r="O144">
        <v>83</v>
      </c>
      <c r="P144">
        <v>4</v>
      </c>
      <c r="Q144">
        <v>0</v>
      </c>
      <c r="R144">
        <v>0</v>
      </c>
      <c r="S144">
        <v>3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3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T144">
        <v>11939</v>
      </c>
      <c r="AU144" t="str">
        <f>BG144</f>
        <v>Estimate; Total: - Greek:</v>
      </c>
      <c r="AV144" t="s">
        <v>995</v>
      </c>
      <c r="AX144" t="str">
        <f t="shared" si="128"/>
        <v>FALSE</v>
      </c>
      <c r="AY144" t="str">
        <f t="shared" si="129"/>
        <v>FALSE</v>
      </c>
      <c r="AZ144" t="str">
        <f t="shared" si="91"/>
        <v>FALSE</v>
      </c>
      <c r="BA144" t="str">
        <f t="shared" si="92"/>
        <v>FALSE</v>
      </c>
      <c r="BB144" t="str">
        <f t="shared" si="93"/>
        <v>FALSE</v>
      </c>
      <c r="BC144" t="str">
        <f t="shared" si="94"/>
        <v>FALSE</v>
      </c>
      <c r="BD144" t="str">
        <f t="shared" si="95"/>
        <v>FALSE</v>
      </c>
      <c r="BE144" t="str">
        <f t="shared" si="96"/>
        <v>FALSE</v>
      </c>
      <c r="BF144" t="str">
        <f t="shared" si="97"/>
        <v>FALSE</v>
      </c>
      <c r="BG144" t="str">
        <f t="shared" si="98"/>
        <v>Estimate; Total: - Greek:</v>
      </c>
      <c r="BH144" t="str">
        <f t="shared" si="99"/>
        <v>N/A</v>
      </c>
      <c r="BI144" t="str">
        <f t="shared" si="100"/>
        <v>N/A</v>
      </c>
      <c r="BJ144" t="str">
        <f t="shared" si="101"/>
        <v>N/A</v>
      </c>
      <c r="BK144" t="str">
        <f t="shared" si="102"/>
        <v>N/A</v>
      </c>
      <c r="BL144" t="str">
        <f t="shared" si="103"/>
        <v>N/A</v>
      </c>
      <c r="BM144" t="str">
        <f t="shared" si="104"/>
        <v>N/A</v>
      </c>
      <c r="BN144" t="str">
        <f t="shared" si="105"/>
        <v>N/A</v>
      </c>
      <c r="BO144" t="str">
        <f t="shared" si="106"/>
        <v>N/A</v>
      </c>
      <c r="BP144" t="str">
        <f t="shared" si="107"/>
        <v>N/A</v>
      </c>
      <c r="BQ144" t="str">
        <f t="shared" si="108"/>
        <v>N/A</v>
      </c>
      <c r="BR144" t="str">
        <f t="shared" si="109"/>
        <v>N/A</v>
      </c>
      <c r="BS144" t="str">
        <f t="shared" si="110"/>
        <v>N/A</v>
      </c>
      <c r="BT144" t="str">
        <f t="shared" si="111"/>
        <v>N/A</v>
      </c>
      <c r="BU144" t="str">
        <f t="shared" si="112"/>
        <v>N/A</v>
      </c>
      <c r="BV144" t="str">
        <f t="shared" si="113"/>
        <v>N/A</v>
      </c>
      <c r="BW144" t="str">
        <f t="shared" si="114"/>
        <v>N/A</v>
      </c>
      <c r="BX144" t="str">
        <f t="shared" si="115"/>
        <v>N/A</v>
      </c>
      <c r="BY144" t="str">
        <f t="shared" si="116"/>
        <v>N/A</v>
      </c>
      <c r="BZ144" t="str">
        <f t="shared" si="117"/>
        <v>N/A</v>
      </c>
      <c r="CA144" t="str">
        <f t="shared" si="118"/>
        <v>N/A</v>
      </c>
      <c r="CB144" t="str">
        <f t="shared" si="119"/>
        <v>N/A</v>
      </c>
      <c r="CC144" t="str">
        <f t="shared" si="120"/>
        <v>N/A</v>
      </c>
      <c r="CD144" t="str">
        <f t="shared" si="121"/>
        <v>N/A</v>
      </c>
      <c r="CE144" t="str">
        <f t="shared" si="122"/>
        <v>N/A</v>
      </c>
      <c r="CF144" t="str">
        <f t="shared" si="123"/>
        <v>N/A</v>
      </c>
      <c r="CG144" t="str">
        <f t="shared" si="124"/>
        <v>N/A</v>
      </c>
      <c r="CH144" t="str">
        <f t="shared" si="125"/>
        <v>N/A</v>
      </c>
      <c r="CI144" t="str">
        <f t="shared" si="126"/>
        <v>N/A</v>
      </c>
      <c r="CJ144" t="str">
        <f t="shared" si="127"/>
        <v>N/A</v>
      </c>
    </row>
    <row r="145" spans="1:88" x14ac:dyDescent="0.25">
      <c r="A145" t="s">
        <v>292</v>
      </c>
      <c r="B145">
        <v>11940</v>
      </c>
      <c r="C145" t="s">
        <v>293</v>
      </c>
      <c r="D145">
        <v>4742</v>
      </c>
      <c r="E145">
        <v>4327</v>
      </c>
      <c r="F145">
        <v>204</v>
      </c>
      <c r="G145">
        <v>23</v>
      </c>
      <c r="H145">
        <v>1</v>
      </c>
      <c r="I145">
        <v>123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42</v>
      </c>
      <c r="AJ145">
        <v>0</v>
      </c>
      <c r="AK145">
        <v>10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T145">
        <v>11940</v>
      </c>
      <c r="AU145" t="str">
        <f>AX145</f>
        <v>Estimate; Total: - Spanish or Spanish Creole:</v>
      </c>
      <c r="AV145" t="s">
        <v>988</v>
      </c>
      <c r="AX145" t="str">
        <f t="shared" si="128"/>
        <v>Estimate; Total: - Spanish or Spanish Creole:</v>
      </c>
      <c r="AY145" t="str">
        <f t="shared" si="129"/>
        <v>N/A</v>
      </c>
      <c r="AZ145" t="str">
        <f t="shared" si="91"/>
        <v>N/A</v>
      </c>
      <c r="BA145" t="str">
        <f t="shared" si="92"/>
        <v>N/A</v>
      </c>
      <c r="BB145" t="str">
        <f t="shared" si="93"/>
        <v>N/A</v>
      </c>
      <c r="BC145" t="str">
        <f t="shared" si="94"/>
        <v>N/A</v>
      </c>
      <c r="BD145" t="str">
        <f t="shared" si="95"/>
        <v>N/A</v>
      </c>
      <c r="BE145" t="str">
        <f t="shared" si="96"/>
        <v>N/A</v>
      </c>
      <c r="BF145" t="str">
        <f t="shared" si="97"/>
        <v>N/A</v>
      </c>
      <c r="BG145" t="str">
        <f t="shared" si="98"/>
        <v>N/A</v>
      </c>
      <c r="BH145" t="str">
        <f t="shared" si="99"/>
        <v>N/A</v>
      </c>
      <c r="BI145" t="str">
        <f t="shared" si="100"/>
        <v>N/A</v>
      </c>
      <c r="BJ145" t="str">
        <f t="shared" si="101"/>
        <v>N/A</v>
      </c>
      <c r="BK145" t="str">
        <f t="shared" si="102"/>
        <v>N/A</v>
      </c>
      <c r="BL145" t="str">
        <f t="shared" si="103"/>
        <v>N/A</v>
      </c>
      <c r="BM145" t="str">
        <f t="shared" si="104"/>
        <v>N/A</v>
      </c>
      <c r="BN145" t="str">
        <f t="shared" si="105"/>
        <v>N/A</v>
      </c>
      <c r="BO145" t="str">
        <f t="shared" si="106"/>
        <v>N/A</v>
      </c>
      <c r="BP145" t="str">
        <f t="shared" si="107"/>
        <v>N/A</v>
      </c>
      <c r="BQ145" t="str">
        <f t="shared" si="108"/>
        <v>N/A</v>
      </c>
      <c r="BR145" t="str">
        <f t="shared" si="109"/>
        <v>N/A</v>
      </c>
      <c r="BS145" t="str">
        <f t="shared" si="110"/>
        <v>N/A</v>
      </c>
      <c r="BT145" t="str">
        <f t="shared" si="111"/>
        <v>N/A</v>
      </c>
      <c r="BU145" t="str">
        <f t="shared" si="112"/>
        <v>N/A</v>
      </c>
      <c r="BV145" t="str">
        <f t="shared" si="113"/>
        <v>N/A</v>
      </c>
      <c r="BW145" t="str">
        <f t="shared" si="114"/>
        <v>N/A</v>
      </c>
      <c r="BX145" t="str">
        <f t="shared" si="115"/>
        <v>N/A</v>
      </c>
      <c r="BY145" t="str">
        <f t="shared" si="116"/>
        <v>N/A</v>
      </c>
      <c r="BZ145" t="str">
        <f t="shared" si="117"/>
        <v>N/A</v>
      </c>
      <c r="CA145" t="str">
        <f t="shared" si="118"/>
        <v>N/A</v>
      </c>
      <c r="CB145" t="str">
        <f t="shared" si="119"/>
        <v>N/A</v>
      </c>
      <c r="CC145" t="str">
        <f t="shared" si="120"/>
        <v>N/A</v>
      </c>
      <c r="CD145" t="str">
        <f t="shared" si="121"/>
        <v>N/A</v>
      </c>
      <c r="CE145" t="str">
        <f t="shared" si="122"/>
        <v>N/A</v>
      </c>
      <c r="CF145" t="str">
        <f t="shared" si="123"/>
        <v>N/A</v>
      </c>
      <c r="CG145" t="str">
        <f t="shared" si="124"/>
        <v>N/A</v>
      </c>
      <c r="CH145" t="str">
        <f t="shared" si="125"/>
        <v>N/A</v>
      </c>
      <c r="CI145" t="str">
        <f t="shared" si="126"/>
        <v>N/A</v>
      </c>
      <c r="CJ145" t="str">
        <f t="shared" si="127"/>
        <v>N/A</v>
      </c>
    </row>
    <row r="146" spans="1:88" x14ac:dyDescent="0.25">
      <c r="A146" t="s">
        <v>294</v>
      </c>
      <c r="B146">
        <v>11941</v>
      </c>
      <c r="C146" t="s">
        <v>295</v>
      </c>
      <c r="D146">
        <v>1842</v>
      </c>
      <c r="E146">
        <v>1575</v>
      </c>
      <c r="F146">
        <v>190</v>
      </c>
      <c r="G146">
        <v>0</v>
      </c>
      <c r="H146">
        <v>0</v>
      </c>
      <c r="I146">
        <v>20</v>
      </c>
      <c r="J146">
        <v>0</v>
      </c>
      <c r="K146">
        <v>44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13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T146">
        <v>11941</v>
      </c>
      <c r="AU146" t="str">
        <f t="shared" ref="AU146:AU150" si="130">AX146</f>
        <v>Estimate; Total: - Spanish or Spanish Creole:</v>
      </c>
      <c r="AV146" t="s">
        <v>988</v>
      </c>
      <c r="AX146" t="str">
        <f t="shared" si="128"/>
        <v>Estimate; Total: - Spanish or Spanish Creole:</v>
      </c>
      <c r="AY146" t="str">
        <f t="shared" si="129"/>
        <v>N/A</v>
      </c>
      <c r="AZ146" t="str">
        <f t="shared" si="91"/>
        <v>N/A</v>
      </c>
      <c r="BA146" t="str">
        <f t="shared" si="92"/>
        <v>N/A</v>
      </c>
      <c r="BB146" t="str">
        <f t="shared" si="93"/>
        <v>N/A</v>
      </c>
      <c r="BC146" t="str">
        <f t="shared" si="94"/>
        <v>N/A</v>
      </c>
      <c r="BD146" t="str">
        <f t="shared" si="95"/>
        <v>N/A</v>
      </c>
      <c r="BE146" t="str">
        <f t="shared" si="96"/>
        <v>N/A</v>
      </c>
      <c r="BF146" t="str">
        <f t="shared" si="97"/>
        <v>N/A</v>
      </c>
      <c r="BG146" t="str">
        <f t="shared" si="98"/>
        <v>N/A</v>
      </c>
      <c r="BH146" t="str">
        <f t="shared" si="99"/>
        <v>N/A</v>
      </c>
      <c r="BI146" t="str">
        <f t="shared" si="100"/>
        <v>N/A</v>
      </c>
      <c r="BJ146" t="str">
        <f t="shared" si="101"/>
        <v>N/A</v>
      </c>
      <c r="BK146" t="str">
        <f t="shared" si="102"/>
        <v>N/A</v>
      </c>
      <c r="BL146" t="str">
        <f t="shared" si="103"/>
        <v>N/A</v>
      </c>
      <c r="BM146" t="str">
        <f t="shared" si="104"/>
        <v>N/A</v>
      </c>
      <c r="BN146" t="str">
        <f t="shared" si="105"/>
        <v>N/A</v>
      </c>
      <c r="BO146" t="str">
        <f t="shared" si="106"/>
        <v>N/A</v>
      </c>
      <c r="BP146" t="str">
        <f t="shared" si="107"/>
        <v>N/A</v>
      </c>
      <c r="BQ146" t="str">
        <f t="shared" si="108"/>
        <v>N/A</v>
      </c>
      <c r="BR146" t="str">
        <f t="shared" si="109"/>
        <v>N/A</v>
      </c>
      <c r="BS146" t="str">
        <f t="shared" si="110"/>
        <v>N/A</v>
      </c>
      <c r="BT146" t="str">
        <f t="shared" si="111"/>
        <v>N/A</v>
      </c>
      <c r="BU146" t="str">
        <f t="shared" si="112"/>
        <v>N/A</v>
      </c>
      <c r="BV146" t="str">
        <f t="shared" si="113"/>
        <v>N/A</v>
      </c>
      <c r="BW146" t="str">
        <f t="shared" si="114"/>
        <v>N/A</v>
      </c>
      <c r="BX146" t="str">
        <f t="shared" si="115"/>
        <v>N/A</v>
      </c>
      <c r="BY146" t="str">
        <f t="shared" si="116"/>
        <v>N/A</v>
      </c>
      <c r="BZ146" t="str">
        <f t="shared" si="117"/>
        <v>N/A</v>
      </c>
      <c r="CA146" t="str">
        <f t="shared" si="118"/>
        <v>N/A</v>
      </c>
      <c r="CB146" t="str">
        <f t="shared" si="119"/>
        <v>N/A</v>
      </c>
      <c r="CC146" t="str">
        <f t="shared" si="120"/>
        <v>N/A</v>
      </c>
      <c r="CD146" t="str">
        <f t="shared" si="121"/>
        <v>N/A</v>
      </c>
      <c r="CE146" t="str">
        <f t="shared" si="122"/>
        <v>N/A</v>
      </c>
      <c r="CF146" t="str">
        <f t="shared" si="123"/>
        <v>N/A</v>
      </c>
      <c r="CG146" t="str">
        <f t="shared" si="124"/>
        <v>N/A</v>
      </c>
      <c r="CH146" t="str">
        <f t="shared" si="125"/>
        <v>N/A</v>
      </c>
      <c r="CI146" t="str">
        <f t="shared" si="126"/>
        <v>N/A</v>
      </c>
      <c r="CJ146" t="str">
        <f t="shared" si="127"/>
        <v>N/A</v>
      </c>
    </row>
    <row r="147" spans="1:88" x14ac:dyDescent="0.25">
      <c r="A147" t="s">
        <v>296</v>
      </c>
      <c r="B147">
        <v>11942</v>
      </c>
      <c r="C147" t="s">
        <v>297</v>
      </c>
      <c r="D147">
        <v>3935</v>
      </c>
      <c r="E147">
        <v>3645</v>
      </c>
      <c r="F147">
        <v>129</v>
      </c>
      <c r="G147">
        <v>5</v>
      </c>
      <c r="H147">
        <v>0</v>
      </c>
      <c r="I147">
        <v>49</v>
      </c>
      <c r="J147">
        <v>0</v>
      </c>
      <c r="K147">
        <v>7</v>
      </c>
      <c r="L147">
        <v>0</v>
      </c>
      <c r="M147">
        <v>0</v>
      </c>
      <c r="N147">
        <v>0</v>
      </c>
      <c r="O147">
        <v>9</v>
      </c>
      <c r="P147">
        <v>9</v>
      </c>
      <c r="Q147">
        <v>19</v>
      </c>
      <c r="R147">
        <v>0</v>
      </c>
      <c r="S147">
        <v>37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11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15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T147">
        <v>11942</v>
      </c>
      <c r="AU147" t="str">
        <f t="shared" si="130"/>
        <v>Estimate; Total: - Spanish or Spanish Creole:</v>
      </c>
      <c r="AV147" t="s">
        <v>988</v>
      </c>
      <c r="AX147" t="str">
        <f t="shared" si="128"/>
        <v>Estimate; Total: - Spanish or Spanish Creole:</v>
      </c>
      <c r="AY147" t="str">
        <f t="shared" si="129"/>
        <v>N/A</v>
      </c>
      <c r="AZ147" t="str">
        <f t="shared" si="91"/>
        <v>N/A</v>
      </c>
      <c r="BA147" t="str">
        <f t="shared" si="92"/>
        <v>N/A</v>
      </c>
      <c r="BB147" t="str">
        <f t="shared" si="93"/>
        <v>N/A</v>
      </c>
      <c r="BC147" t="str">
        <f t="shared" si="94"/>
        <v>N/A</v>
      </c>
      <c r="BD147" t="str">
        <f t="shared" si="95"/>
        <v>N/A</v>
      </c>
      <c r="BE147" t="str">
        <f t="shared" si="96"/>
        <v>N/A</v>
      </c>
      <c r="BF147" t="str">
        <f t="shared" si="97"/>
        <v>N/A</v>
      </c>
      <c r="BG147" t="str">
        <f t="shared" si="98"/>
        <v>N/A</v>
      </c>
      <c r="BH147" t="str">
        <f t="shared" si="99"/>
        <v>N/A</v>
      </c>
      <c r="BI147" t="str">
        <f t="shared" si="100"/>
        <v>N/A</v>
      </c>
      <c r="BJ147" t="str">
        <f t="shared" si="101"/>
        <v>N/A</v>
      </c>
      <c r="BK147" t="str">
        <f t="shared" si="102"/>
        <v>N/A</v>
      </c>
      <c r="BL147" t="str">
        <f t="shared" si="103"/>
        <v>N/A</v>
      </c>
      <c r="BM147" t="str">
        <f t="shared" si="104"/>
        <v>N/A</v>
      </c>
      <c r="BN147" t="str">
        <f t="shared" si="105"/>
        <v>N/A</v>
      </c>
      <c r="BO147" t="str">
        <f t="shared" si="106"/>
        <v>N/A</v>
      </c>
      <c r="BP147" t="str">
        <f t="shared" si="107"/>
        <v>N/A</v>
      </c>
      <c r="BQ147" t="str">
        <f t="shared" si="108"/>
        <v>N/A</v>
      </c>
      <c r="BR147" t="str">
        <f t="shared" si="109"/>
        <v>N/A</v>
      </c>
      <c r="BS147" t="str">
        <f t="shared" si="110"/>
        <v>N/A</v>
      </c>
      <c r="BT147" t="str">
        <f t="shared" si="111"/>
        <v>N/A</v>
      </c>
      <c r="BU147" t="str">
        <f t="shared" si="112"/>
        <v>N/A</v>
      </c>
      <c r="BV147" t="str">
        <f t="shared" si="113"/>
        <v>N/A</v>
      </c>
      <c r="BW147" t="str">
        <f t="shared" si="114"/>
        <v>N/A</v>
      </c>
      <c r="BX147" t="str">
        <f t="shared" si="115"/>
        <v>N/A</v>
      </c>
      <c r="BY147" t="str">
        <f t="shared" si="116"/>
        <v>N/A</v>
      </c>
      <c r="BZ147" t="str">
        <f t="shared" si="117"/>
        <v>N/A</v>
      </c>
      <c r="CA147" t="str">
        <f t="shared" si="118"/>
        <v>N/A</v>
      </c>
      <c r="CB147" t="str">
        <f t="shared" si="119"/>
        <v>N/A</v>
      </c>
      <c r="CC147" t="str">
        <f t="shared" si="120"/>
        <v>N/A</v>
      </c>
      <c r="CD147" t="str">
        <f t="shared" si="121"/>
        <v>N/A</v>
      </c>
      <c r="CE147" t="str">
        <f t="shared" si="122"/>
        <v>N/A</v>
      </c>
      <c r="CF147" t="str">
        <f t="shared" si="123"/>
        <v>N/A</v>
      </c>
      <c r="CG147" t="str">
        <f t="shared" si="124"/>
        <v>N/A</v>
      </c>
      <c r="CH147" t="str">
        <f t="shared" si="125"/>
        <v>N/A</v>
      </c>
      <c r="CI147" t="str">
        <f t="shared" si="126"/>
        <v>N/A</v>
      </c>
      <c r="CJ147" t="str">
        <f t="shared" si="127"/>
        <v>N/A</v>
      </c>
    </row>
    <row r="148" spans="1:88" x14ac:dyDescent="0.25">
      <c r="A148" t="s">
        <v>298</v>
      </c>
      <c r="B148">
        <v>11944</v>
      </c>
      <c r="C148" t="s">
        <v>299</v>
      </c>
      <c r="D148">
        <v>4030</v>
      </c>
      <c r="E148">
        <v>3109</v>
      </c>
      <c r="F148">
        <v>718</v>
      </c>
      <c r="G148">
        <v>29</v>
      </c>
      <c r="H148">
        <v>0</v>
      </c>
      <c r="I148">
        <v>52</v>
      </c>
      <c r="J148">
        <v>0</v>
      </c>
      <c r="K148">
        <v>0</v>
      </c>
      <c r="L148">
        <v>0</v>
      </c>
      <c r="M148">
        <v>10</v>
      </c>
      <c r="N148">
        <v>7</v>
      </c>
      <c r="O148">
        <v>5</v>
      </c>
      <c r="P148">
        <v>0</v>
      </c>
      <c r="Q148">
        <v>13</v>
      </c>
      <c r="R148">
        <v>18</v>
      </c>
      <c r="S148">
        <v>0</v>
      </c>
      <c r="T148">
        <v>33</v>
      </c>
      <c r="U148">
        <v>0</v>
      </c>
      <c r="V148">
        <v>0</v>
      </c>
      <c r="W148">
        <v>1</v>
      </c>
      <c r="X148">
        <v>0</v>
      </c>
      <c r="Y148">
        <v>0</v>
      </c>
      <c r="Z148">
        <v>18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17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T148">
        <v>11944</v>
      </c>
      <c r="AU148" t="str">
        <f t="shared" si="130"/>
        <v>Estimate; Total: - Spanish or Spanish Creole:</v>
      </c>
      <c r="AV148" t="s">
        <v>988</v>
      </c>
      <c r="AX148" t="str">
        <f t="shared" si="128"/>
        <v>Estimate; Total: - Spanish or Spanish Creole:</v>
      </c>
      <c r="AY148" t="str">
        <f t="shared" si="129"/>
        <v>N/A</v>
      </c>
      <c r="AZ148" t="str">
        <f t="shared" si="91"/>
        <v>N/A</v>
      </c>
      <c r="BA148" t="str">
        <f t="shared" si="92"/>
        <v>N/A</v>
      </c>
      <c r="BB148" t="str">
        <f t="shared" si="93"/>
        <v>N/A</v>
      </c>
      <c r="BC148" t="str">
        <f t="shared" si="94"/>
        <v>N/A</v>
      </c>
      <c r="BD148" t="str">
        <f t="shared" si="95"/>
        <v>N/A</v>
      </c>
      <c r="BE148" t="str">
        <f t="shared" si="96"/>
        <v>N/A</v>
      </c>
      <c r="BF148" t="str">
        <f t="shared" si="97"/>
        <v>N/A</v>
      </c>
      <c r="BG148" t="str">
        <f t="shared" si="98"/>
        <v>N/A</v>
      </c>
      <c r="BH148" t="str">
        <f t="shared" si="99"/>
        <v>N/A</v>
      </c>
      <c r="BI148" t="str">
        <f t="shared" si="100"/>
        <v>N/A</v>
      </c>
      <c r="BJ148" t="str">
        <f t="shared" si="101"/>
        <v>N/A</v>
      </c>
      <c r="BK148" t="str">
        <f t="shared" si="102"/>
        <v>N/A</v>
      </c>
      <c r="BL148" t="str">
        <f t="shared" si="103"/>
        <v>N/A</v>
      </c>
      <c r="BM148" t="str">
        <f t="shared" si="104"/>
        <v>N/A</v>
      </c>
      <c r="BN148" t="str">
        <f t="shared" si="105"/>
        <v>N/A</v>
      </c>
      <c r="BO148" t="str">
        <f t="shared" si="106"/>
        <v>N/A</v>
      </c>
      <c r="BP148" t="str">
        <f t="shared" si="107"/>
        <v>N/A</v>
      </c>
      <c r="BQ148" t="str">
        <f t="shared" si="108"/>
        <v>N/A</v>
      </c>
      <c r="BR148" t="str">
        <f t="shared" si="109"/>
        <v>N/A</v>
      </c>
      <c r="BS148" t="str">
        <f t="shared" si="110"/>
        <v>N/A</v>
      </c>
      <c r="BT148" t="str">
        <f t="shared" si="111"/>
        <v>N/A</v>
      </c>
      <c r="BU148" t="str">
        <f t="shared" si="112"/>
        <v>N/A</v>
      </c>
      <c r="BV148" t="str">
        <f t="shared" si="113"/>
        <v>N/A</v>
      </c>
      <c r="BW148" t="str">
        <f t="shared" si="114"/>
        <v>N/A</v>
      </c>
      <c r="BX148" t="str">
        <f t="shared" si="115"/>
        <v>N/A</v>
      </c>
      <c r="BY148" t="str">
        <f t="shared" si="116"/>
        <v>N/A</v>
      </c>
      <c r="BZ148" t="str">
        <f t="shared" si="117"/>
        <v>N/A</v>
      </c>
      <c r="CA148" t="str">
        <f t="shared" si="118"/>
        <v>N/A</v>
      </c>
      <c r="CB148" t="str">
        <f t="shared" si="119"/>
        <v>N/A</v>
      </c>
      <c r="CC148" t="str">
        <f t="shared" si="120"/>
        <v>N/A</v>
      </c>
      <c r="CD148" t="str">
        <f t="shared" si="121"/>
        <v>N/A</v>
      </c>
      <c r="CE148" t="str">
        <f t="shared" si="122"/>
        <v>N/A</v>
      </c>
      <c r="CF148" t="str">
        <f t="shared" si="123"/>
        <v>N/A</v>
      </c>
      <c r="CG148" t="str">
        <f t="shared" si="124"/>
        <v>N/A</v>
      </c>
      <c r="CH148" t="str">
        <f t="shared" si="125"/>
        <v>N/A</v>
      </c>
      <c r="CI148" t="str">
        <f t="shared" si="126"/>
        <v>N/A</v>
      </c>
      <c r="CJ148" t="str">
        <f t="shared" si="127"/>
        <v>N/A</v>
      </c>
    </row>
    <row r="149" spans="1:88" x14ac:dyDescent="0.25">
      <c r="A149" t="s">
        <v>300</v>
      </c>
      <c r="B149">
        <v>11946</v>
      </c>
      <c r="C149" t="s">
        <v>301</v>
      </c>
      <c r="D149">
        <v>12737</v>
      </c>
      <c r="E149">
        <v>8599</v>
      </c>
      <c r="F149">
        <v>3410</v>
      </c>
      <c r="G149">
        <v>22</v>
      </c>
      <c r="H149">
        <v>0</v>
      </c>
      <c r="I149">
        <v>131</v>
      </c>
      <c r="J149">
        <v>192</v>
      </c>
      <c r="K149">
        <v>0</v>
      </c>
      <c r="L149">
        <v>0</v>
      </c>
      <c r="M149">
        <v>0</v>
      </c>
      <c r="N149">
        <v>8</v>
      </c>
      <c r="O149">
        <v>38</v>
      </c>
      <c r="P149">
        <v>10</v>
      </c>
      <c r="Q149">
        <v>99</v>
      </c>
      <c r="R149">
        <v>9</v>
      </c>
      <c r="S149">
        <v>0</v>
      </c>
      <c r="T149">
        <v>22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18</v>
      </c>
      <c r="AA149">
        <v>11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41</v>
      </c>
      <c r="AK149">
        <v>0</v>
      </c>
      <c r="AL149">
        <v>0</v>
      </c>
      <c r="AM149">
        <v>0</v>
      </c>
      <c r="AN149">
        <v>0</v>
      </c>
      <c r="AO149">
        <v>127</v>
      </c>
      <c r="AP149">
        <v>0</v>
      </c>
      <c r="AQ149">
        <v>0</v>
      </c>
      <c r="AR149">
        <v>0</v>
      </c>
      <c r="AT149">
        <v>11946</v>
      </c>
      <c r="AU149" t="str">
        <f t="shared" si="130"/>
        <v>Estimate; Total: - Spanish or Spanish Creole:</v>
      </c>
      <c r="AV149" t="s">
        <v>988</v>
      </c>
      <c r="AX149" t="str">
        <f t="shared" si="128"/>
        <v>Estimate; Total: - Spanish or Spanish Creole:</v>
      </c>
      <c r="AY149" t="str">
        <f t="shared" si="129"/>
        <v>N/A</v>
      </c>
      <c r="AZ149" t="str">
        <f t="shared" si="91"/>
        <v>N/A</v>
      </c>
      <c r="BA149" t="str">
        <f t="shared" si="92"/>
        <v>N/A</v>
      </c>
      <c r="BB149" t="str">
        <f t="shared" si="93"/>
        <v>N/A</v>
      </c>
      <c r="BC149" t="str">
        <f t="shared" si="94"/>
        <v>N/A</v>
      </c>
      <c r="BD149" t="str">
        <f t="shared" si="95"/>
        <v>N/A</v>
      </c>
      <c r="BE149" t="str">
        <f t="shared" si="96"/>
        <v>N/A</v>
      </c>
      <c r="BF149" t="str">
        <f t="shared" si="97"/>
        <v>N/A</v>
      </c>
      <c r="BG149" t="str">
        <f t="shared" si="98"/>
        <v>N/A</v>
      </c>
      <c r="BH149" t="str">
        <f t="shared" si="99"/>
        <v>N/A</v>
      </c>
      <c r="BI149" t="str">
        <f t="shared" si="100"/>
        <v>N/A</v>
      </c>
      <c r="BJ149" t="str">
        <f t="shared" si="101"/>
        <v>N/A</v>
      </c>
      <c r="BK149" t="str">
        <f t="shared" si="102"/>
        <v>N/A</v>
      </c>
      <c r="BL149" t="str">
        <f t="shared" si="103"/>
        <v>N/A</v>
      </c>
      <c r="BM149" t="str">
        <f t="shared" si="104"/>
        <v>N/A</v>
      </c>
      <c r="BN149" t="str">
        <f t="shared" si="105"/>
        <v>N/A</v>
      </c>
      <c r="BO149" t="str">
        <f t="shared" si="106"/>
        <v>N/A</v>
      </c>
      <c r="BP149" t="str">
        <f t="shared" si="107"/>
        <v>N/A</v>
      </c>
      <c r="BQ149" t="str">
        <f t="shared" si="108"/>
        <v>N/A</v>
      </c>
      <c r="BR149" t="str">
        <f t="shared" si="109"/>
        <v>N/A</v>
      </c>
      <c r="BS149" t="str">
        <f t="shared" si="110"/>
        <v>N/A</v>
      </c>
      <c r="BT149" t="str">
        <f t="shared" si="111"/>
        <v>N/A</v>
      </c>
      <c r="BU149" t="str">
        <f t="shared" si="112"/>
        <v>N/A</v>
      </c>
      <c r="BV149" t="str">
        <f t="shared" si="113"/>
        <v>N/A</v>
      </c>
      <c r="BW149" t="str">
        <f t="shared" si="114"/>
        <v>N/A</v>
      </c>
      <c r="BX149" t="str">
        <f t="shared" si="115"/>
        <v>N/A</v>
      </c>
      <c r="BY149" t="str">
        <f t="shared" si="116"/>
        <v>N/A</v>
      </c>
      <c r="BZ149" t="str">
        <f t="shared" si="117"/>
        <v>N/A</v>
      </c>
      <c r="CA149" t="str">
        <f t="shared" si="118"/>
        <v>N/A</v>
      </c>
      <c r="CB149" t="str">
        <f t="shared" si="119"/>
        <v>N/A</v>
      </c>
      <c r="CC149" t="str">
        <f t="shared" si="120"/>
        <v>N/A</v>
      </c>
      <c r="CD149" t="str">
        <f t="shared" si="121"/>
        <v>N/A</v>
      </c>
      <c r="CE149" t="str">
        <f t="shared" si="122"/>
        <v>N/A</v>
      </c>
      <c r="CF149" t="str">
        <f t="shared" si="123"/>
        <v>N/A</v>
      </c>
      <c r="CG149" t="str">
        <f t="shared" si="124"/>
        <v>N/A</v>
      </c>
      <c r="CH149" t="str">
        <f t="shared" si="125"/>
        <v>N/A</v>
      </c>
      <c r="CI149" t="str">
        <f t="shared" si="126"/>
        <v>N/A</v>
      </c>
      <c r="CJ149" t="str">
        <f t="shared" si="127"/>
        <v>N/A</v>
      </c>
    </row>
    <row r="150" spans="1:88" x14ac:dyDescent="0.25">
      <c r="A150" t="s">
        <v>302</v>
      </c>
      <c r="B150">
        <v>11947</v>
      </c>
      <c r="C150" t="s">
        <v>303</v>
      </c>
      <c r="D150">
        <v>138</v>
      </c>
      <c r="E150">
        <v>138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T150">
        <v>11947</v>
      </c>
      <c r="AU150" t="str">
        <f t="shared" si="130"/>
        <v>Estimate; Total: - Spanish or Spanish Creole:</v>
      </c>
      <c r="AV150" t="s">
        <v>988</v>
      </c>
      <c r="AX150" t="str">
        <f t="shared" si="128"/>
        <v>Estimate; Total: - Spanish or Spanish Creole:</v>
      </c>
      <c r="AY150" t="str">
        <f t="shared" si="129"/>
        <v>N/A</v>
      </c>
      <c r="AZ150" t="str">
        <f t="shared" si="91"/>
        <v>N/A</v>
      </c>
      <c r="BA150" t="str">
        <f t="shared" si="92"/>
        <v>N/A</v>
      </c>
      <c r="BB150" t="str">
        <f t="shared" si="93"/>
        <v>N/A</v>
      </c>
      <c r="BC150" t="str">
        <f t="shared" si="94"/>
        <v>N/A</v>
      </c>
      <c r="BD150" t="str">
        <f t="shared" si="95"/>
        <v>N/A</v>
      </c>
      <c r="BE150" t="str">
        <f t="shared" si="96"/>
        <v>N/A</v>
      </c>
      <c r="BF150" t="str">
        <f t="shared" si="97"/>
        <v>N/A</v>
      </c>
      <c r="BG150" t="str">
        <f t="shared" si="98"/>
        <v>N/A</v>
      </c>
      <c r="BH150" t="str">
        <f t="shared" si="99"/>
        <v>N/A</v>
      </c>
      <c r="BI150" t="str">
        <f t="shared" si="100"/>
        <v>N/A</v>
      </c>
      <c r="BJ150" t="str">
        <f t="shared" si="101"/>
        <v>N/A</v>
      </c>
      <c r="BK150" t="str">
        <f t="shared" si="102"/>
        <v>N/A</v>
      </c>
      <c r="BL150" t="str">
        <f t="shared" si="103"/>
        <v>N/A</v>
      </c>
      <c r="BM150" t="str">
        <f t="shared" si="104"/>
        <v>N/A</v>
      </c>
      <c r="BN150" t="str">
        <f t="shared" si="105"/>
        <v>N/A</v>
      </c>
      <c r="BO150" t="str">
        <f t="shared" si="106"/>
        <v>N/A</v>
      </c>
      <c r="BP150" t="str">
        <f t="shared" si="107"/>
        <v>N/A</v>
      </c>
      <c r="BQ150" t="str">
        <f t="shared" si="108"/>
        <v>N/A</v>
      </c>
      <c r="BR150" t="str">
        <f t="shared" si="109"/>
        <v>N/A</v>
      </c>
      <c r="BS150" t="str">
        <f t="shared" si="110"/>
        <v>N/A</v>
      </c>
      <c r="BT150" t="str">
        <f t="shared" si="111"/>
        <v>N/A</v>
      </c>
      <c r="BU150" t="str">
        <f t="shared" si="112"/>
        <v>N/A</v>
      </c>
      <c r="BV150" t="str">
        <f t="shared" si="113"/>
        <v>N/A</v>
      </c>
      <c r="BW150" t="str">
        <f t="shared" si="114"/>
        <v>N/A</v>
      </c>
      <c r="BX150" t="str">
        <f t="shared" si="115"/>
        <v>N/A</v>
      </c>
      <c r="BY150" t="str">
        <f t="shared" si="116"/>
        <v>N/A</v>
      </c>
      <c r="BZ150" t="str">
        <f t="shared" si="117"/>
        <v>N/A</v>
      </c>
      <c r="CA150" t="str">
        <f t="shared" si="118"/>
        <v>N/A</v>
      </c>
      <c r="CB150" t="str">
        <f t="shared" si="119"/>
        <v>N/A</v>
      </c>
      <c r="CC150" t="str">
        <f t="shared" si="120"/>
        <v>N/A</v>
      </c>
      <c r="CD150" t="str">
        <f t="shared" si="121"/>
        <v>N/A</v>
      </c>
      <c r="CE150" t="str">
        <f t="shared" si="122"/>
        <v>N/A</v>
      </c>
      <c r="CF150" t="str">
        <f t="shared" si="123"/>
        <v>N/A</v>
      </c>
      <c r="CG150" t="str">
        <f t="shared" si="124"/>
        <v>N/A</v>
      </c>
      <c r="CH150" t="str">
        <f t="shared" si="125"/>
        <v>N/A</v>
      </c>
      <c r="CI150" t="str">
        <f t="shared" si="126"/>
        <v>N/A</v>
      </c>
      <c r="CJ150" t="str">
        <f t="shared" si="127"/>
        <v>N/A</v>
      </c>
    </row>
    <row r="151" spans="1:88" x14ac:dyDescent="0.25">
      <c r="A151" t="s">
        <v>304</v>
      </c>
      <c r="B151">
        <v>11948</v>
      </c>
      <c r="C151" t="s">
        <v>305</v>
      </c>
      <c r="D151">
        <v>1315</v>
      </c>
      <c r="E151">
        <v>1019</v>
      </c>
      <c r="F151">
        <v>0</v>
      </c>
      <c r="G151">
        <v>0</v>
      </c>
      <c r="H151">
        <v>0</v>
      </c>
      <c r="I151">
        <v>35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261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T151">
        <v>11948</v>
      </c>
      <c r="AU151" t="str">
        <f>BR151</f>
        <v>Estimate; Total: - Other Indo-European languages:</v>
      </c>
      <c r="AV151" t="s">
        <v>998</v>
      </c>
      <c r="AX151" t="str">
        <f t="shared" si="128"/>
        <v>FALSE</v>
      </c>
      <c r="AY151" t="str">
        <f t="shared" si="129"/>
        <v>FALSE</v>
      </c>
      <c r="AZ151" t="str">
        <f t="shared" si="91"/>
        <v>FALSE</v>
      </c>
      <c r="BA151" t="str">
        <f t="shared" si="92"/>
        <v>FALSE</v>
      </c>
      <c r="BB151" t="str">
        <f t="shared" si="93"/>
        <v>FALSE</v>
      </c>
      <c r="BC151" t="str">
        <f t="shared" si="94"/>
        <v>FALSE</v>
      </c>
      <c r="BD151" t="str">
        <f t="shared" si="95"/>
        <v>FALSE</v>
      </c>
      <c r="BE151" t="str">
        <f t="shared" si="96"/>
        <v>FALSE</v>
      </c>
      <c r="BF151" t="str">
        <f t="shared" si="97"/>
        <v>FALSE</v>
      </c>
      <c r="BG151" t="str">
        <f t="shared" si="98"/>
        <v>FALSE</v>
      </c>
      <c r="BH151" t="str">
        <f t="shared" si="99"/>
        <v>FALSE</v>
      </c>
      <c r="BI151" t="str">
        <f t="shared" si="100"/>
        <v>FALSE</v>
      </c>
      <c r="BJ151" t="str">
        <f t="shared" si="101"/>
        <v>FALSE</v>
      </c>
      <c r="BK151" t="str">
        <f t="shared" si="102"/>
        <v>FALSE</v>
      </c>
      <c r="BL151" t="str">
        <f t="shared" si="103"/>
        <v>FALSE</v>
      </c>
      <c r="BM151" t="str">
        <f t="shared" si="104"/>
        <v>FALSE</v>
      </c>
      <c r="BN151" t="str">
        <f t="shared" si="105"/>
        <v>FALSE</v>
      </c>
      <c r="BO151" t="str">
        <f t="shared" si="106"/>
        <v>FALSE</v>
      </c>
      <c r="BP151" t="str">
        <f t="shared" si="107"/>
        <v>FALSE</v>
      </c>
      <c r="BQ151" t="str">
        <f t="shared" si="108"/>
        <v>FALSE</v>
      </c>
      <c r="BR151" t="str">
        <f t="shared" si="109"/>
        <v>Estimate; Total: - Other Indo-European languages:</v>
      </c>
      <c r="BS151" t="str">
        <f t="shared" si="110"/>
        <v>N/A</v>
      </c>
      <c r="BT151" t="str">
        <f t="shared" si="111"/>
        <v>N/A</v>
      </c>
      <c r="BU151" t="str">
        <f t="shared" si="112"/>
        <v>N/A</v>
      </c>
      <c r="BV151" t="str">
        <f t="shared" si="113"/>
        <v>N/A</v>
      </c>
      <c r="BW151" t="str">
        <f t="shared" si="114"/>
        <v>N/A</v>
      </c>
      <c r="BX151" t="str">
        <f t="shared" si="115"/>
        <v>N/A</v>
      </c>
      <c r="BY151" t="str">
        <f t="shared" si="116"/>
        <v>N/A</v>
      </c>
      <c r="BZ151" t="str">
        <f t="shared" si="117"/>
        <v>N/A</v>
      </c>
      <c r="CA151" t="str">
        <f t="shared" si="118"/>
        <v>N/A</v>
      </c>
      <c r="CB151" t="str">
        <f t="shared" si="119"/>
        <v>N/A</v>
      </c>
      <c r="CC151" t="str">
        <f t="shared" si="120"/>
        <v>N/A</v>
      </c>
      <c r="CD151" t="str">
        <f t="shared" si="121"/>
        <v>N/A</v>
      </c>
      <c r="CE151" t="str">
        <f t="shared" si="122"/>
        <v>N/A</v>
      </c>
      <c r="CF151" t="str">
        <f t="shared" si="123"/>
        <v>N/A</v>
      </c>
      <c r="CG151" t="str">
        <f t="shared" si="124"/>
        <v>N/A</v>
      </c>
      <c r="CH151" t="str">
        <f t="shared" si="125"/>
        <v>N/A</v>
      </c>
      <c r="CI151" t="str">
        <f t="shared" si="126"/>
        <v>N/A</v>
      </c>
      <c r="CJ151" t="str">
        <f t="shared" si="127"/>
        <v>N/A</v>
      </c>
    </row>
    <row r="152" spans="1:88" x14ac:dyDescent="0.25">
      <c r="A152" t="s">
        <v>306</v>
      </c>
      <c r="B152">
        <v>11949</v>
      </c>
      <c r="C152" t="s">
        <v>307</v>
      </c>
      <c r="D152">
        <v>13889</v>
      </c>
      <c r="E152">
        <v>13124</v>
      </c>
      <c r="F152">
        <v>71</v>
      </c>
      <c r="G152">
        <v>26</v>
      </c>
      <c r="H152">
        <v>0</v>
      </c>
      <c r="I152">
        <v>53</v>
      </c>
      <c r="J152">
        <v>87</v>
      </c>
      <c r="K152">
        <v>72</v>
      </c>
      <c r="L152">
        <v>0</v>
      </c>
      <c r="M152">
        <v>13</v>
      </c>
      <c r="N152">
        <v>0</v>
      </c>
      <c r="O152">
        <v>118</v>
      </c>
      <c r="P152">
        <v>0</v>
      </c>
      <c r="Q152">
        <v>23</v>
      </c>
      <c r="R152">
        <v>0</v>
      </c>
      <c r="S152">
        <v>0</v>
      </c>
      <c r="T152">
        <v>0</v>
      </c>
      <c r="U152">
        <v>100</v>
      </c>
      <c r="V152">
        <v>0</v>
      </c>
      <c r="W152">
        <v>0</v>
      </c>
      <c r="X152">
        <v>51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137</v>
      </c>
      <c r="AK152">
        <v>0</v>
      </c>
      <c r="AL152">
        <v>0</v>
      </c>
      <c r="AM152">
        <v>0</v>
      </c>
      <c r="AN152">
        <v>14</v>
      </c>
      <c r="AO152">
        <v>0</v>
      </c>
      <c r="AP152">
        <v>0</v>
      </c>
      <c r="AQ152">
        <v>0</v>
      </c>
      <c r="AR152">
        <v>0</v>
      </c>
      <c r="AT152">
        <v>11949</v>
      </c>
      <c r="AU152" t="str">
        <f>CB152</f>
        <v>Estimate; Total: - Tagalog:</v>
      </c>
      <c r="AV152" t="s">
        <v>1000</v>
      </c>
      <c r="AX152" t="str">
        <f t="shared" si="128"/>
        <v>FALSE</v>
      </c>
      <c r="AY152" t="str">
        <f t="shared" si="129"/>
        <v>FALSE</v>
      </c>
      <c r="AZ152" t="str">
        <f t="shared" si="91"/>
        <v>FALSE</v>
      </c>
      <c r="BA152" t="str">
        <f t="shared" si="92"/>
        <v>FALSE</v>
      </c>
      <c r="BB152" t="str">
        <f t="shared" si="93"/>
        <v>FALSE</v>
      </c>
      <c r="BC152" t="str">
        <f t="shared" si="94"/>
        <v>FALSE</v>
      </c>
      <c r="BD152" t="str">
        <f t="shared" si="95"/>
        <v>FALSE</v>
      </c>
      <c r="BE152" t="str">
        <f t="shared" si="96"/>
        <v>FALSE</v>
      </c>
      <c r="BF152" t="str">
        <f t="shared" si="97"/>
        <v>FALSE</v>
      </c>
      <c r="BG152" t="str">
        <f t="shared" si="98"/>
        <v>FALSE</v>
      </c>
      <c r="BH152" t="str">
        <f t="shared" si="99"/>
        <v>FALSE</v>
      </c>
      <c r="BI152" t="str">
        <f t="shared" si="100"/>
        <v>FALSE</v>
      </c>
      <c r="BJ152" t="str">
        <f t="shared" si="101"/>
        <v>FALSE</v>
      </c>
      <c r="BK152" t="str">
        <f t="shared" si="102"/>
        <v>FALSE</v>
      </c>
      <c r="BL152" t="str">
        <f t="shared" si="103"/>
        <v>FALSE</v>
      </c>
      <c r="BM152" t="str">
        <f t="shared" si="104"/>
        <v>FALSE</v>
      </c>
      <c r="BN152" t="str">
        <f t="shared" si="105"/>
        <v>FALSE</v>
      </c>
      <c r="BO152" t="str">
        <f t="shared" si="106"/>
        <v>FALSE</v>
      </c>
      <c r="BP152" t="str">
        <f t="shared" si="107"/>
        <v>FALSE</v>
      </c>
      <c r="BQ152" t="str">
        <f t="shared" si="108"/>
        <v>FALSE</v>
      </c>
      <c r="BR152" t="str">
        <f t="shared" si="109"/>
        <v>FALSE</v>
      </c>
      <c r="BS152" t="str">
        <f t="shared" si="110"/>
        <v>FALSE</v>
      </c>
      <c r="BT152" t="str">
        <f t="shared" si="111"/>
        <v>FALSE</v>
      </c>
      <c r="BU152" t="str">
        <f t="shared" si="112"/>
        <v>FALSE</v>
      </c>
      <c r="BV152" t="str">
        <f t="shared" si="113"/>
        <v>FALSE</v>
      </c>
      <c r="BW152" t="str">
        <f t="shared" si="114"/>
        <v>FALSE</v>
      </c>
      <c r="BX152" t="str">
        <f t="shared" si="115"/>
        <v>FALSE</v>
      </c>
      <c r="BY152" t="str">
        <f t="shared" si="116"/>
        <v>FALSE</v>
      </c>
      <c r="BZ152" t="str">
        <f t="shared" si="117"/>
        <v>FALSE</v>
      </c>
      <c r="CA152" t="str">
        <f t="shared" si="118"/>
        <v>FALSE</v>
      </c>
      <c r="CB152" t="str">
        <f t="shared" si="119"/>
        <v>Estimate; Total: - Tagalog:</v>
      </c>
      <c r="CC152" t="str">
        <f t="shared" si="120"/>
        <v>N/A</v>
      </c>
      <c r="CD152" t="str">
        <f t="shared" si="121"/>
        <v>N/A</v>
      </c>
      <c r="CE152" t="str">
        <f t="shared" si="122"/>
        <v>N/A</v>
      </c>
      <c r="CF152" t="str">
        <f t="shared" si="123"/>
        <v>N/A</v>
      </c>
      <c r="CG152" t="str">
        <f t="shared" si="124"/>
        <v>N/A</v>
      </c>
      <c r="CH152" t="str">
        <f t="shared" si="125"/>
        <v>N/A</v>
      </c>
      <c r="CI152" t="str">
        <f t="shared" si="126"/>
        <v>N/A</v>
      </c>
      <c r="CJ152" t="str">
        <f t="shared" si="127"/>
        <v>N/A</v>
      </c>
    </row>
    <row r="153" spans="1:88" x14ac:dyDescent="0.25">
      <c r="A153" t="s">
        <v>308</v>
      </c>
      <c r="B153">
        <v>11950</v>
      </c>
      <c r="C153" t="s">
        <v>309</v>
      </c>
      <c r="D153">
        <v>15765</v>
      </c>
      <c r="E153">
        <v>12568</v>
      </c>
      <c r="F153">
        <v>1914</v>
      </c>
      <c r="G153">
        <v>0</v>
      </c>
      <c r="H153">
        <v>0</v>
      </c>
      <c r="I153">
        <v>191</v>
      </c>
      <c r="J153">
        <v>2</v>
      </c>
      <c r="K153">
        <v>24</v>
      </c>
      <c r="L153">
        <v>0</v>
      </c>
      <c r="M153">
        <v>0</v>
      </c>
      <c r="N153">
        <v>0</v>
      </c>
      <c r="O153">
        <v>8</v>
      </c>
      <c r="P153">
        <v>115</v>
      </c>
      <c r="Q153">
        <v>0</v>
      </c>
      <c r="R153">
        <v>75</v>
      </c>
      <c r="S153">
        <v>0</v>
      </c>
      <c r="T153">
        <v>0</v>
      </c>
      <c r="U153">
        <v>104</v>
      </c>
      <c r="V153">
        <v>276</v>
      </c>
      <c r="W153">
        <v>0</v>
      </c>
      <c r="X153">
        <v>96</v>
      </c>
      <c r="Y153">
        <v>79</v>
      </c>
      <c r="Z153">
        <v>12</v>
      </c>
      <c r="AA153">
        <v>25</v>
      </c>
      <c r="AB153">
        <v>36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90</v>
      </c>
      <c r="AI153">
        <v>0</v>
      </c>
      <c r="AJ153">
        <v>79</v>
      </c>
      <c r="AK153">
        <v>0</v>
      </c>
      <c r="AL153">
        <v>0</v>
      </c>
      <c r="AM153">
        <v>16</v>
      </c>
      <c r="AN153">
        <v>0</v>
      </c>
      <c r="AO153">
        <v>0</v>
      </c>
      <c r="AP153">
        <v>0</v>
      </c>
      <c r="AQ153">
        <v>55</v>
      </c>
      <c r="AR153">
        <v>0</v>
      </c>
      <c r="AT153">
        <v>11950</v>
      </c>
      <c r="AU153" t="str">
        <f>AX153</f>
        <v>Estimate; Total: - Spanish or Spanish Creole:</v>
      </c>
      <c r="AV153" t="s">
        <v>988</v>
      </c>
      <c r="AX153" t="str">
        <f t="shared" si="128"/>
        <v>Estimate; Total: - Spanish or Spanish Creole:</v>
      </c>
      <c r="AY153" t="str">
        <f t="shared" si="129"/>
        <v>N/A</v>
      </c>
      <c r="AZ153" t="str">
        <f t="shared" si="91"/>
        <v>N/A</v>
      </c>
      <c r="BA153" t="str">
        <f t="shared" si="92"/>
        <v>N/A</v>
      </c>
      <c r="BB153" t="str">
        <f t="shared" si="93"/>
        <v>N/A</v>
      </c>
      <c r="BC153" t="str">
        <f t="shared" si="94"/>
        <v>N/A</v>
      </c>
      <c r="BD153" t="str">
        <f t="shared" si="95"/>
        <v>N/A</v>
      </c>
      <c r="BE153" t="str">
        <f t="shared" si="96"/>
        <v>N/A</v>
      </c>
      <c r="BF153" t="str">
        <f t="shared" si="97"/>
        <v>N/A</v>
      </c>
      <c r="BG153" t="str">
        <f t="shared" si="98"/>
        <v>N/A</v>
      </c>
      <c r="BH153" t="str">
        <f t="shared" si="99"/>
        <v>N/A</v>
      </c>
      <c r="BI153" t="str">
        <f t="shared" si="100"/>
        <v>N/A</v>
      </c>
      <c r="BJ153" t="str">
        <f t="shared" si="101"/>
        <v>N/A</v>
      </c>
      <c r="BK153" t="str">
        <f t="shared" si="102"/>
        <v>N/A</v>
      </c>
      <c r="BL153" t="str">
        <f t="shared" si="103"/>
        <v>N/A</v>
      </c>
      <c r="BM153" t="str">
        <f t="shared" si="104"/>
        <v>N/A</v>
      </c>
      <c r="BN153" t="str">
        <f t="shared" si="105"/>
        <v>N/A</v>
      </c>
      <c r="BO153" t="str">
        <f t="shared" si="106"/>
        <v>N/A</v>
      </c>
      <c r="BP153" t="str">
        <f t="shared" si="107"/>
        <v>N/A</v>
      </c>
      <c r="BQ153" t="str">
        <f t="shared" si="108"/>
        <v>N/A</v>
      </c>
      <c r="BR153" t="str">
        <f t="shared" si="109"/>
        <v>N/A</v>
      </c>
      <c r="BS153" t="str">
        <f t="shared" si="110"/>
        <v>N/A</v>
      </c>
      <c r="BT153" t="str">
        <f t="shared" si="111"/>
        <v>N/A</v>
      </c>
      <c r="BU153" t="str">
        <f t="shared" si="112"/>
        <v>N/A</v>
      </c>
      <c r="BV153" t="str">
        <f t="shared" si="113"/>
        <v>N/A</v>
      </c>
      <c r="BW153" t="str">
        <f t="shared" si="114"/>
        <v>N/A</v>
      </c>
      <c r="BX153" t="str">
        <f t="shared" si="115"/>
        <v>N/A</v>
      </c>
      <c r="BY153" t="str">
        <f t="shared" si="116"/>
        <v>N/A</v>
      </c>
      <c r="BZ153" t="str">
        <f t="shared" si="117"/>
        <v>N/A</v>
      </c>
      <c r="CA153" t="str">
        <f t="shared" si="118"/>
        <v>N/A</v>
      </c>
      <c r="CB153" t="str">
        <f t="shared" si="119"/>
        <v>N/A</v>
      </c>
      <c r="CC153" t="str">
        <f t="shared" si="120"/>
        <v>N/A</v>
      </c>
      <c r="CD153" t="str">
        <f t="shared" si="121"/>
        <v>N/A</v>
      </c>
      <c r="CE153" t="str">
        <f t="shared" si="122"/>
        <v>N/A</v>
      </c>
      <c r="CF153" t="str">
        <f t="shared" si="123"/>
        <v>N/A</v>
      </c>
      <c r="CG153" t="str">
        <f t="shared" si="124"/>
        <v>N/A</v>
      </c>
      <c r="CH153" t="str">
        <f t="shared" si="125"/>
        <v>N/A</v>
      </c>
      <c r="CI153" t="str">
        <f t="shared" si="126"/>
        <v>N/A</v>
      </c>
      <c r="CJ153" t="str">
        <f t="shared" si="127"/>
        <v>N/A</v>
      </c>
    </row>
    <row r="154" spans="1:88" x14ac:dyDescent="0.25">
      <c r="A154" t="s">
        <v>310</v>
      </c>
      <c r="B154">
        <v>11951</v>
      </c>
      <c r="C154" t="s">
        <v>311</v>
      </c>
      <c r="D154">
        <v>12381</v>
      </c>
      <c r="E154">
        <v>10994</v>
      </c>
      <c r="F154">
        <v>903</v>
      </c>
      <c r="G154">
        <v>17</v>
      </c>
      <c r="H154">
        <v>65</v>
      </c>
      <c r="I154">
        <v>100</v>
      </c>
      <c r="J154">
        <v>0</v>
      </c>
      <c r="K154">
        <v>26</v>
      </c>
      <c r="L154">
        <v>0</v>
      </c>
      <c r="M154">
        <v>0</v>
      </c>
      <c r="N154">
        <v>0</v>
      </c>
      <c r="O154">
        <v>31</v>
      </c>
      <c r="P154">
        <v>40</v>
      </c>
      <c r="Q154">
        <v>7</v>
      </c>
      <c r="R154">
        <v>0</v>
      </c>
      <c r="S154">
        <v>29</v>
      </c>
      <c r="T154">
        <v>11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158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T154">
        <v>11951</v>
      </c>
      <c r="AU154" t="str">
        <f>AX154</f>
        <v>Estimate; Total: - Spanish or Spanish Creole:</v>
      </c>
      <c r="AV154" t="s">
        <v>988</v>
      </c>
      <c r="AX154" t="str">
        <f t="shared" si="128"/>
        <v>Estimate; Total: - Spanish or Spanish Creole:</v>
      </c>
      <c r="AY154" t="str">
        <f t="shared" si="129"/>
        <v>N/A</v>
      </c>
      <c r="AZ154" t="str">
        <f t="shared" si="91"/>
        <v>N/A</v>
      </c>
      <c r="BA154" t="str">
        <f t="shared" si="92"/>
        <v>N/A</v>
      </c>
      <c r="BB154" t="str">
        <f t="shared" si="93"/>
        <v>N/A</v>
      </c>
      <c r="BC154" t="str">
        <f t="shared" si="94"/>
        <v>N/A</v>
      </c>
      <c r="BD154" t="str">
        <f t="shared" si="95"/>
        <v>N/A</v>
      </c>
      <c r="BE154" t="str">
        <f t="shared" si="96"/>
        <v>N/A</v>
      </c>
      <c r="BF154" t="str">
        <f t="shared" si="97"/>
        <v>N/A</v>
      </c>
      <c r="BG154" t="str">
        <f t="shared" si="98"/>
        <v>N/A</v>
      </c>
      <c r="BH154" t="str">
        <f t="shared" si="99"/>
        <v>N/A</v>
      </c>
      <c r="BI154" t="str">
        <f t="shared" si="100"/>
        <v>N/A</v>
      </c>
      <c r="BJ154" t="str">
        <f t="shared" si="101"/>
        <v>N/A</v>
      </c>
      <c r="BK154" t="str">
        <f t="shared" si="102"/>
        <v>N/A</v>
      </c>
      <c r="BL154" t="str">
        <f t="shared" si="103"/>
        <v>N/A</v>
      </c>
      <c r="BM154" t="str">
        <f t="shared" si="104"/>
        <v>N/A</v>
      </c>
      <c r="BN154" t="str">
        <f t="shared" si="105"/>
        <v>N/A</v>
      </c>
      <c r="BO154" t="str">
        <f t="shared" si="106"/>
        <v>N/A</v>
      </c>
      <c r="BP154" t="str">
        <f t="shared" si="107"/>
        <v>N/A</v>
      </c>
      <c r="BQ154" t="str">
        <f t="shared" si="108"/>
        <v>N/A</v>
      </c>
      <c r="BR154" t="str">
        <f t="shared" si="109"/>
        <v>N/A</v>
      </c>
      <c r="BS154" t="str">
        <f t="shared" si="110"/>
        <v>N/A</v>
      </c>
      <c r="BT154" t="str">
        <f t="shared" si="111"/>
        <v>N/A</v>
      </c>
      <c r="BU154" t="str">
        <f t="shared" si="112"/>
        <v>N/A</v>
      </c>
      <c r="BV154" t="str">
        <f t="shared" si="113"/>
        <v>N/A</v>
      </c>
      <c r="BW154" t="str">
        <f t="shared" si="114"/>
        <v>N/A</v>
      </c>
      <c r="BX154" t="str">
        <f t="shared" si="115"/>
        <v>N/A</v>
      </c>
      <c r="BY154" t="str">
        <f t="shared" si="116"/>
        <v>N/A</v>
      </c>
      <c r="BZ154" t="str">
        <f t="shared" si="117"/>
        <v>N/A</v>
      </c>
      <c r="CA154" t="str">
        <f t="shared" si="118"/>
        <v>N/A</v>
      </c>
      <c r="CB154" t="str">
        <f t="shared" si="119"/>
        <v>N/A</v>
      </c>
      <c r="CC154" t="str">
        <f t="shared" si="120"/>
        <v>N/A</v>
      </c>
      <c r="CD154" t="str">
        <f t="shared" si="121"/>
        <v>N/A</v>
      </c>
      <c r="CE154" t="str">
        <f t="shared" si="122"/>
        <v>N/A</v>
      </c>
      <c r="CF154" t="str">
        <f t="shared" si="123"/>
        <v>N/A</v>
      </c>
      <c r="CG154" t="str">
        <f t="shared" si="124"/>
        <v>N/A</v>
      </c>
      <c r="CH154" t="str">
        <f t="shared" si="125"/>
        <v>N/A</v>
      </c>
      <c r="CI154" t="str">
        <f t="shared" si="126"/>
        <v>N/A</v>
      </c>
      <c r="CJ154" t="str">
        <f t="shared" si="127"/>
        <v>N/A</v>
      </c>
    </row>
    <row r="155" spans="1:88" x14ac:dyDescent="0.25">
      <c r="A155" t="s">
        <v>312</v>
      </c>
      <c r="B155">
        <v>11952</v>
      </c>
      <c r="C155" t="s">
        <v>313</v>
      </c>
      <c r="D155">
        <v>4212</v>
      </c>
      <c r="E155">
        <v>3785</v>
      </c>
      <c r="F155">
        <v>104</v>
      </c>
      <c r="G155">
        <v>45</v>
      </c>
      <c r="H155">
        <v>0</v>
      </c>
      <c r="I155">
        <v>31</v>
      </c>
      <c r="J155">
        <v>0</v>
      </c>
      <c r="K155">
        <v>0</v>
      </c>
      <c r="L155">
        <v>0</v>
      </c>
      <c r="M155">
        <v>19</v>
      </c>
      <c r="N155">
        <v>0</v>
      </c>
      <c r="O155">
        <v>156</v>
      </c>
      <c r="P155">
        <v>0</v>
      </c>
      <c r="Q155">
        <v>32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40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T155">
        <v>11952</v>
      </c>
      <c r="AU155" t="str">
        <f>BG155</f>
        <v>Estimate; Total: - Greek:</v>
      </c>
      <c r="AV155" t="s">
        <v>995</v>
      </c>
      <c r="AX155" t="str">
        <f t="shared" si="128"/>
        <v>FALSE</v>
      </c>
      <c r="AY155" t="str">
        <f t="shared" si="129"/>
        <v>FALSE</v>
      </c>
      <c r="AZ155" t="str">
        <f t="shared" si="91"/>
        <v>FALSE</v>
      </c>
      <c r="BA155" t="str">
        <f t="shared" si="92"/>
        <v>FALSE</v>
      </c>
      <c r="BB155" t="str">
        <f t="shared" si="93"/>
        <v>FALSE</v>
      </c>
      <c r="BC155" t="str">
        <f t="shared" si="94"/>
        <v>FALSE</v>
      </c>
      <c r="BD155" t="str">
        <f t="shared" si="95"/>
        <v>FALSE</v>
      </c>
      <c r="BE155" t="str">
        <f t="shared" si="96"/>
        <v>FALSE</v>
      </c>
      <c r="BF155" t="str">
        <f t="shared" si="97"/>
        <v>FALSE</v>
      </c>
      <c r="BG155" t="str">
        <f t="shared" si="98"/>
        <v>Estimate; Total: - Greek:</v>
      </c>
      <c r="BH155" t="str">
        <f t="shared" si="99"/>
        <v>N/A</v>
      </c>
      <c r="BI155" t="str">
        <f t="shared" si="100"/>
        <v>N/A</v>
      </c>
      <c r="BJ155" t="str">
        <f t="shared" si="101"/>
        <v>N/A</v>
      </c>
      <c r="BK155" t="str">
        <f t="shared" si="102"/>
        <v>N/A</v>
      </c>
      <c r="BL155" t="str">
        <f t="shared" si="103"/>
        <v>N/A</v>
      </c>
      <c r="BM155" t="str">
        <f t="shared" si="104"/>
        <v>N/A</v>
      </c>
      <c r="BN155" t="str">
        <f t="shared" si="105"/>
        <v>N/A</v>
      </c>
      <c r="BO155" t="str">
        <f t="shared" si="106"/>
        <v>N/A</v>
      </c>
      <c r="BP155" t="str">
        <f t="shared" si="107"/>
        <v>N/A</v>
      </c>
      <c r="BQ155" t="str">
        <f t="shared" si="108"/>
        <v>N/A</v>
      </c>
      <c r="BR155" t="str">
        <f t="shared" si="109"/>
        <v>N/A</v>
      </c>
      <c r="BS155" t="str">
        <f t="shared" si="110"/>
        <v>N/A</v>
      </c>
      <c r="BT155" t="str">
        <f t="shared" si="111"/>
        <v>N/A</v>
      </c>
      <c r="BU155" t="str">
        <f t="shared" si="112"/>
        <v>N/A</v>
      </c>
      <c r="BV155" t="str">
        <f t="shared" si="113"/>
        <v>N/A</v>
      </c>
      <c r="BW155" t="str">
        <f t="shared" si="114"/>
        <v>N/A</v>
      </c>
      <c r="BX155" t="str">
        <f t="shared" si="115"/>
        <v>N/A</v>
      </c>
      <c r="BY155" t="str">
        <f t="shared" si="116"/>
        <v>N/A</v>
      </c>
      <c r="BZ155" t="str">
        <f t="shared" si="117"/>
        <v>N/A</v>
      </c>
      <c r="CA155" t="str">
        <f t="shared" si="118"/>
        <v>N/A</v>
      </c>
      <c r="CB155" t="str">
        <f t="shared" si="119"/>
        <v>N/A</v>
      </c>
      <c r="CC155" t="str">
        <f t="shared" si="120"/>
        <v>N/A</v>
      </c>
      <c r="CD155" t="str">
        <f t="shared" si="121"/>
        <v>N/A</v>
      </c>
      <c r="CE155" t="str">
        <f t="shared" si="122"/>
        <v>N/A</v>
      </c>
      <c r="CF155" t="str">
        <f t="shared" si="123"/>
        <v>N/A</v>
      </c>
      <c r="CG155" t="str">
        <f t="shared" si="124"/>
        <v>N/A</v>
      </c>
      <c r="CH155" t="str">
        <f t="shared" si="125"/>
        <v>N/A</v>
      </c>
      <c r="CI155" t="str">
        <f t="shared" si="126"/>
        <v>N/A</v>
      </c>
      <c r="CJ155" t="str">
        <f t="shared" si="127"/>
        <v>N/A</v>
      </c>
    </row>
    <row r="156" spans="1:88" x14ac:dyDescent="0.25">
      <c r="A156" t="s">
        <v>314</v>
      </c>
      <c r="B156">
        <v>11953</v>
      </c>
      <c r="C156" t="s">
        <v>315</v>
      </c>
      <c r="D156">
        <v>11942</v>
      </c>
      <c r="E156">
        <v>10355</v>
      </c>
      <c r="F156">
        <v>562</v>
      </c>
      <c r="G156">
        <v>63</v>
      </c>
      <c r="H156">
        <v>0</v>
      </c>
      <c r="I156">
        <v>180</v>
      </c>
      <c r="J156">
        <v>20</v>
      </c>
      <c r="K156">
        <v>42</v>
      </c>
      <c r="L156">
        <v>12</v>
      </c>
      <c r="M156">
        <v>0</v>
      </c>
      <c r="N156">
        <v>0</v>
      </c>
      <c r="O156">
        <v>75</v>
      </c>
      <c r="P156">
        <v>55</v>
      </c>
      <c r="Q156">
        <v>28</v>
      </c>
      <c r="R156">
        <v>17</v>
      </c>
      <c r="S156">
        <v>62</v>
      </c>
      <c r="T156">
        <v>5</v>
      </c>
      <c r="U156">
        <v>9</v>
      </c>
      <c r="V156">
        <v>0</v>
      </c>
      <c r="W156">
        <v>0</v>
      </c>
      <c r="X156">
        <v>95</v>
      </c>
      <c r="Y156">
        <v>90</v>
      </c>
      <c r="Z156">
        <v>0</v>
      </c>
      <c r="AA156">
        <v>66</v>
      </c>
      <c r="AB156">
        <v>6</v>
      </c>
      <c r="AC156">
        <v>18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17</v>
      </c>
      <c r="AJ156">
        <v>28</v>
      </c>
      <c r="AK156">
        <v>71</v>
      </c>
      <c r="AL156">
        <v>0</v>
      </c>
      <c r="AM156">
        <v>0</v>
      </c>
      <c r="AN156">
        <v>48</v>
      </c>
      <c r="AO156">
        <v>18</v>
      </c>
      <c r="AP156">
        <v>0</v>
      </c>
      <c r="AQ156">
        <v>0</v>
      </c>
      <c r="AR156">
        <v>0</v>
      </c>
      <c r="AT156">
        <v>11953</v>
      </c>
      <c r="AU156" t="str">
        <f>AX156</f>
        <v>Estimate; Total: - Spanish or Spanish Creole:</v>
      </c>
      <c r="AV156" t="s">
        <v>988</v>
      </c>
      <c r="AX156" t="str">
        <f t="shared" si="128"/>
        <v>Estimate; Total: - Spanish or Spanish Creole:</v>
      </c>
      <c r="AY156" t="str">
        <f t="shared" si="129"/>
        <v>N/A</v>
      </c>
      <c r="AZ156" t="str">
        <f t="shared" si="91"/>
        <v>N/A</v>
      </c>
      <c r="BA156" t="str">
        <f t="shared" si="92"/>
        <v>N/A</v>
      </c>
      <c r="BB156" t="str">
        <f t="shared" si="93"/>
        <v>N/A</v>
      </c>
      <c r="BC156" t="str">
        <f t="shared" si="94"/>
        <v>N/A</v>
      </c>
      <c r="BD156" t="str">
        <f t="shared" si="95"/>
        <v>N/A</v>
      </c>
      <c r="BE156" t="str">
        <f t="shared" si="96"/>
        <v>N/A</v>
      </c>
      <c r="BF156" t="str">
        <f t="shared" si="97"/>
        <v>N/A</v>
      </c>
      <c r="BG156" t="str">
        <f t="shared" si="98"/>
        <v>N/A</v>
      </c>
      <c r="BH156" t="str">
        <f t="shared" si="99"/>
        <v>N/A</v>
      </c>
      <c r="BI156" t="str">
        <f t="shared" si="100"/>
        <v>N/A</v>
      </c>
      <c r="BJ156" t="str">
        <f t="shared" si="101"/>
        <v>N/A</v>
      </c>
      <c r="BK156" t="str">
        <f t="shared" si="102"/>
        <v>N/A</v>
      </c>
      <c r="BL156" t="str">
        <f t="shared" si="103"/>
        <v>N/A</v>
      </c>
      <c r="BM156" t="str">
        <f t="shared" si="104"/>
        <v>N/A</v>
      </c>
      <c r="BN156" t="str">
        <f t="shared" si="105"/>
        <v>N/A</v>
      </c>
      <c r="BO156" t="str">
        <f t="shared" si="106"/>
        <v>N/A</v>
      </c>
      <c r="BP156" t="str">
        <f t="shared" si="107"/>
        <v>N/A</v>
      </c>
      <c r="BQ156" t="str">
        <f t="shared" si="108"/>
        <v>N/A</v>
      </c>
      <c r="BR156" t="str">
        <f t="shared" si="109"/>
        <v>N/A</v>
      </c>
      <c r="BS156" t="str">
        <f t="shared" si="110"/>
        <v>N/A</v>
      </c>
      <c r="BT156" t="str">
        <f t="shared" si="111"/>
        <v>N/A</v>
      </c>
      <c r="BU156" t="str">
        <f t="shared" si="112"/>
        <v>N/A</v>
      </c>
      <c r="BV156" t="str">
        <f t="shared" si="113"/>
        <v>N/A</v>
      </c>
      <c r="BW156" t="str">
        <f t="shared" si="114"/>
        <v>N/A</v>
      </c>
      <c r="BX156" t="str">
        <f t="shared" si="115"/>
        <v>N/A</v>
      </c>
      <c r="BY156" t="str">
        <f t="shared" si="116"/>
        <v>N/A</v>
      </c>
      <c r="BZ156" t="str">
        <f t="shared" si="117"/>
        <v>N/A</v>
      </c>
      <c r="CA156" t="str">
        <f t="shared" si="118"/>
        <v>N/A</v>
      </c>
      <c r="CB156" t="str">
        <f t="shared" si="119"/>
        <v>N/A</v>
      </c>
      <c r="CC156" t="str">
        <f t="shared" si="120"/>
        <v>N/A</v>
      </c>
      <c r="CD156" t="str">
        <f t="shared" si="121"/>
        <v>N/A</v>
      </c>
      <c r="CE156" t="str">
        <f t="shared" si="122"/>
        <v>N/A</v>
      </c>
      <c r="CF156" t="str">
        <f t="shared" si="123"/>
        <v>N/A</v>
      </c>
      <c r="CG156" t="str">
        <f t="shared" si="124"/>
        <v>N/A</v>
      </c>
      <c r="CH156" t="str">
        <f t="shared" si="125"/>
        <v>N/A</v>
      </c>
      <c r="CI156" t="str">
        <f t="shared" si="126"/>
        <v>N/A</v>
      </c>
      <c r="CJ156" t="str">
        <f t="shared" si="127"/>
        <v>N/A</v>
      </c>
    </row>
    <row r="157" spans="1:88" x14ac:dyDescent="0.25">
      <c r="A157" t="s">
        <v>316</v>
      </c>
      <c r="B157">
        <v>11954</v>
      </c>
      <c r="C157" t="s">
        <v>317</v>
      </c>
      <c r="D157">
        <v>3411</v>
      </c>
      <c r="E157">
        <v>2911</v>
      </c>
      <c r="F157">
        <v>206</v>
      </c>
      <c r="G157">
        <v>37</v>
      </c>
      <c r="H157">
        <v>0</v>
      </c>
      <c r="I157">
        <v>37</v>
      </c>
      <c r="J157">
        <v>0</v>
      </c>
      <c r="K157">
        <v>11</v>
      </c>
      <c r="L157">
        <v>0</v>
      </c>
      <c r="M157">
        <v>0</v>
      </c>
      <c r="N157">
        <v>24</v>
      </c>
      <c r="O157">
        <v>0</v>
      </c>
      <c r="P157">
        <v>25</v>
      </c>
      <c r="Q157">
        <v>0</v>
      </c>
      <c r="R157">
        <v>0</v>
      </c>
      <c r="S157">
        <v>8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96</v>
      </c>
      <c r="AA157">
        <v>9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36</v>
      </c>
      <c r="AQ157">
        <v>0</v>
      </c>
      <c r="AR157">
        <v>0</v>
      </c>
      <c r="AT157">
        <v>11954</v>
      </c>
      <c r="AU157" t="str">
        <f>AX157</f>
        <v>Estimate; Total: - Spanish or Spanish Creole:</v>
      </c>
      <c r="AV157" t="s">
        <v>988</v>
      </c>
      <c r="AX157" t="str">
        <f t="shared" si="128"/>
        <v>Estimate; Total: - Spanish or Spanish Creole:</v>
      </c>
      <c r="AY157" t="str">
        <f t="shared" si="129"/>
        <v>N/A</v>
      </c>
      <c r="AZ157" t="str">
        <f t="shared" si="91"/>
        <v>N/A</v>
      </c>
      <c r="BA157" t="str">
        <f t="shared" si="92"/>
        <v>N/A</v>
      </c>
      <c r="BB157" t="str">
        <f t="shared" si="93"/>
        <v>N/A</v>
      </c>
      <c r="BC157" t="str">
        <f t="shared" si="94"/>
        <v>N/A</v>
      </c>
      <c r="BD157" t="str">
        <f t="shared" si="95"/>
        <v>N/A</v>
      </c>
      <c r="BE157" t="str">
        <f t="shared" si="96"/>
        <v>N/A</v>
      </c>
      <c r="BF157" t="str">
        <f t="shared" si="97"/>
        <v>N/A</v>
      </c>
      <c r="BG157" t="str">
        <f t="shared" si="98"/>
        <v>N/A</v>
      </c>
      <c r="BH157" t="str">
        <f t="shared" si="99"/>
        <v>N/A</v>
      </c>
      <c r="BI157" t="str">
        <f t="shared" si="100"/>
        <v>N/A</v>
      </c>
      <c r="BJ157" t="str">
        <f t="shared" si="101"/>
        <v>N/A</v>
      </c>
      <c r="BK157" t="str">
        <f t="shared" si="102"/>
        <v>N/A</v>
      </c>
      <c r="BL157" t="str">
        <f t="shared" si="103"/>
        <v>N/A</v>
      </c>
      <c r="BM157" t="str">
        <f t="shared" si="104"/>
        <v>N/A</v>
      </c>
      <c r="BN157" t="str">
        <f t="shared" si="105"/>
        <v>N/A</v>
      </c>
      <c r="BO157" t="str">
        <f t="shared" si="106"/>
        <v>N/A</v>
      </c>
      <c r="BP157" t="str">
        <f t="shared" si="107"/>
        <v>N/A</v>
      </c>
      <c r="BQ157" t="str">
        <f t="shared" si="108"/>
        <v>N/A</v>
      </c>
      <c r="BR157" t="str">
        <f t="shared" si="109"/>
        <v>N/A</v>
      </c>
      <c r="BS157" t="str">
        <f t="shared" si="110"/>
        <v>N/A</v>
      </c>
      <c r="BT157" t="str">
        <f t="shared" si="111"/>
        <v>N/A</v>
      </c>
      <c r="BU157" t="str">
        <f t="shared" si="112"/>
        <v>N/A</v>
      </c>
      <c r="BV157" t="str">
        <f t="shared" si="113"/>
        <v>N/A</v>
      </c>
      <c r="BW157" t="str">
        <f t="shared" si="114"/>
        <v>N/A</v>
      </c>
      <c r="BX157" t="str">
        <f t="shared" si="115"/>
        <v>N/A</v>
      </c>
      <c r="BY157" t="str">
        <f t="shared" si="116"/>
        <v>N/A</v>
      </c>
      <c r="BZ157" t="str">
        <f t="shared" si="117"/>
        <v>N/A</v>
      </c>
      <c r="CA157" t="str">
        <f t="shared" si="118"/>
        <v>N/A</v>
      </c>
      <c r="CB157" t="str">
        <f t="shared" si="119"/>
        <v>N/A</v>
      </c>
      <c r="CC157" t="str">
        <f t="shared" si="120"/>
        <v>N/A</v>
      </c>
      <c r="CD157" t="str">
        <f t="shared" si="121"/>
        <v>N/A</v>
      </c>
      <c r="CE157" t="str">
        <f t="shared" si="122"/>
        <v>N/A</v>
      </c>
      <c r="CF157" t="str">
        <f t="shared" si="123"/>
        <v>N/A</v>
      </c>
      <c r="CG157" t="str">
        <f t="shared" si="124"/>
        <v>N/A</v>
      </c>
      <c r="CH157" t="str">
        <f t="shared" si="125"/>
        <v>N/A</v>
      </c>
      <c r="CI157" t="str">
        <f t="shared" si="126"/>
        <v>N/A</v>
      </c>
      <c r="CJ157" t="str">
        <f t="shared" si="127"/>
        <v>N/A</v>
      </c>
    </row>
    <row r="158" spans="1:88" x14ac:dyDescent="0.25">
      <c r="A158" t="s">
        <v>318</v>
      </c>
      <c r="B158">
        <v>11955</v>
      </c>
      <c r="C158" t="s">
        <v>319</v>
      </c>
      <c r="D158">
        <v>2489</v>
      </c>
      <c r="E158">
        <v>2033</v>
      </c>
      <c r="F158">
        <v>91</v>
      </c>
      <c r="G158">
        <v>0</v>
      </c>
      <c r="H158">
        <v>0</v>
      </c>
      <c r="I158">
        <v>104</v>
      </c>
      <c r="J158">
        <v>81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35</v>
      </c>
      <c r="AA158">
        <v>90</v>
      </c>
      <c r="AB158">
        <v>0</v>
      </c>
      <c r="AC158">
        <v>35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20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T158">
        <v>11955</v>
      </c>
      <c r="AU158" t="str">
        <f>BA158</f>
        <v>Estimate; Total: - Italian:</v>
      </c>
      <c r="AV158" t="s">
        <v>994</v>
      </c>
      <c r="AX158" t="str">
        <f t="shared" si="128"/>
        <v>FALSE</v>
      </c>
      <c r="AY158" t="str">
        <f t="shared" si="129"/>
        <v>FALSE</v>
      </c>
      <c r="AZ158" t="str">
        <f t="shared" si="91"/>
        <v>FALSE</v>
      </c>
      <c r="BA158" t="str">
        <f t="shared" si="92"/>
        <v>Estimate; Total: - Italian:</v>
      </c>
      <c r="BB158" t="str">
        <f t="shared" si="93"/>
        <v>N/A</v>
      </c>
      <c r="BC158" t="str">
        <f t="shared" si="94"/>
        <v>N/A</v>
      </c>
      <c r="BD158" t="str">
        <f t="shared" si="95"/>
        <v>N/A</v>
      </c>
      <c r="BE158" t="str">
        <f t="shared" si="96"/>
        <v>N/A</v>
      </c>
      <c r="BF158" t="str">
        <f t="shared" si="97"/>
        <v>N/A</v>
      </c>
      <c r="BG158" t="str">
        <f t="shared" si="98"/>
        <v>N/A</v>
      </c>
      <c r="BH158" t="str">
        <f t="shared" si="99"/>
        <v>N/A</v>
      </c>
      <c r="BI158" t="str">
        <f t="shared" si="100"/>
        <v>N/A</v>
      </c>
      <c r="BJ158" t="str">
        <f t="shared" si="101"/>
        <v>N/A</v>
      </c>
      <c r="BK158" t="str">
        <f t="shared" si="102"/>
        <v>N/A</v>
      </c>
      <c r="BL158" t="str">
        <f t="shared" si="103"/>
        <v>N/A</v>
      </c>
      <c r="BM158" t="str">
        <f t="shared" si="104"/>
        <v>N/A</v>
      </c>
      <c r="BN158" t="str">
        <f t="shared" si="105"/>
        <v>N/A</v>
      </c>
      <c r="BO158" t="str">
        <f t="shared" si="106"/>
        <v>N/A</v>
      </c>
      <c r="BP158" t="str">
        <f t="shared" si="107"/>
        <v>N/A</v>
      </c>
      <c r="BQ158" t="str">
        <f t="shared" si="108"/>
        <v>N/A</v>
      </c>
      <c r="BR158" t="str">
        <f t="shared" si="109"/>
        <v>N/A</v>
      </c>
      <c r="BS158" t="str">
        <f t="shared" si="110"/>
        <v>N/A</v>
      </c>
      <c r="BT158" t="str">
        <f t="shared" si="111"/>
        <v>N/A</v>
      </c>
      <c r="BU158" t="str">
        <f t="shared" si="112"/>
        <v>N/A</v>
      </c>
      <c r="BV158" t="str">
        <f t="shared" si="113"/>
        <v>N/A</v>
      </c>
      <c r="BW158" t="str">
        <f t="shared" si="114"/>
        <v>N/A</v>
      </c>
      <c r="BX158" t="str">
        <f t="shared" si="115"/>
        <v>N/A</v>
      </c>
      <c r="BY158" t="str">
        <f t="shared" si="116"/>
        <v>N/A</v>
      </c>
      <c r="BZ158" t="str">
        <f t="shared" si="117"/>
        <v>N/A</v>
      </c>
      <c r="CA158" t="str">
        <f t="shared" si="118"/>
        <v>N/A</v>
      </c>
      <c r="CB158" t="str">
        <f t="shared" si="119"/>
        <v>N/A</v>
      </c>
      <c r="CC158" t="str">
        <f t="shared" si="120"/>
        <v>N/A</v>
      </c>
      <c r="CD158" t="str">
        <f t="shared" si="121"/>
        <v>N/A</v>
      </c>
      <c r="CE158" t="str">
        <f t="shared" si="122"/>
        <v>N/A</v>
      </c>
      <c r="CF158" t="str">
        <f t="shared" si="123"/>
        <v>N/A</v>
      </c>
      <c r="CG158" t="str">
        <f t="shared" si="124"/>
        <v>N/A</v>
      </c>
      <c r="CH158" t="str">
        <f t="shared" si="125"/>
        <v>N/A</v>
      </c>
      <c r="CI158" t="str">
        <f t="shared" si="126"/>
        <v>N/A</v>
      </c>
      <c r="CJ158" t="str">
        <f t="shared" si="127"/>
        <v>N/A</v>
      </c>
    </row>
    <row r="159" spans="1:88" x14ac:dyDescent="0.25">
      <c r="A159" t="s">
        <v>320</v>
      </c>
      <c r="B159">
        <v>11956</v>
      </c>
      <c r="C159" t="s">
        <v>321</v>
      </c>
      <c r="D159">
        <v>298</v>
      </c>
      <c r="E159">
        <v>254</v>
      </c>
      <c r="F159">
        <v>26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18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T159">
        <v>11956</v>
      </c>
      <c r="AU159" t="str">
        <f>AX159</f>
        <v>Estimate; Total: - Spanish or Spanish Creole:</v>
      </c>
      <c r="AV159" t="s">
        <v>988</v>
      </c>
      <c r="AX159" t="str">
        <f t="shared" si="128"/>
        <v>Estimate; Total: - Spanish or Spanish Creole:</v>
      </c>
      <c r="AY159" t="str">
        <f t="shared" si="129"/>
        <v>N/A</v>
      </c>
      <c r="AZ159" t="str">
        <f t="shared" si="91"/>
        <v>N/A</v>
      </c>
      <c r="BA159" t="str">
        <f t="shared" si="92"/>
        <v>N/A</v>
      </c>
      <c r="BB159" t="str">
        <f t="shared" si="93"/>
        <v>N/A</v>
      </c>
      <c r="BC159" t="str">
        <f t="shared" si="94"/>
        <v>N/A</v>
      </c>
      <c r="BD159" t="str">
        <f t="shared" si="95"/>
        <v>N/A</v>
      </c>
      <c r="BE159" t="str">
        <f t="shared" si="96"/>
        <v>N/A</v>
      </c>
      <c r="BF159" t="str">
        <f t="shared" si="97"/>
        <v>N/A</v>
      </c>
      <c r="BG159" t="str">
        <f t="shared" si="98"/>
        <v>N/A</v>
      </c>
      <c r="BH159" t="str">
        <f t="shared" si="99"/>
        <v>N/A</v>
      </c>
      <c r="BI159" t="str">
        <f t="shared" si="100"/>
        <v>N/A</v>
      </c>
      <c r="BJ159" t="str">
        <f t="shared" si="101"/>
        <v>N/A</v>
      </c>
      <c r="BK159" t="str">
        <f t="shared" si="102"/>
        <v>N/A</v>
      </c>
      <c r="BL159" t="str">
        <f t="shared" si="103"/>
        <v>N/A</v>
      </c>
      <c r="BM159" t="str">
        <f t="shared" si="104"/>
        <v>N/A</v>
      </c>
      <c r="BN159" t="str">
        <f t="shared" si="105"/>
        <v>N/A</v>
      </c>
      <c r="BO159" t="str">
        <f t="shared" si="106"/>
        <v>N/A</v>
      </c>
      <c r="BP159" t="str">
        <f t="shared" si="107"/>
        <v>N/A</v>
      </c>
      <c r="BQ159" t="str">
        <f t="shared" si="108"/>
        <v>N/A</v>
      </c>
      <c r="BR159" t="str">
        <f t="shared" si="109"/>
        <v>N/A</v>
      </c>
      <c r="BS159" t="str">
        <f t="shared" si="110"/>
        <v>N/A</v>
      </c>
      <c r="BT159" t="str">
        <f t="shared" si="111"/>
        <v>N/A</v>
      </c>
      <c r="BU159" t="str">
        <f t="shared" si="112"/>
        <v>N/A</v>
      </c>
      <c r="BV159" t="str">
        <f t="shared" si="113"/>
        <v>N/A</v>
      </c>
      <c r="BW159" t="str">
        <f t="shared" si="114"/>
        <v>N/A</v>
      </c>
      <c r="BX159" t="str">
        <f t="shared" si="115"/>
        <v>N/A</v>
      </c>
      <c r="BY159" t="str">
        <f t="shared" si="116"/>
        <v>N/A</v>
      </c>
      <c r="BZ159" t="str">
        <f t="shared" si="117"/>
        <v>N/A</v>
      </c>
      <c r="CA159" t="str">
        <f t="shared" si="118"/>
        <v>N/A</v>
      </c>
      <c r="CB159" t="str">
        <f t="shared" si="119"/>
        <v>N/A</v>
      </c>
      <c r="CC159" t="str">
        <f t="shared" si="120"/>
        <v>N/A</v>
      </c>
      <c r="CD159" t="str">
        <f t="shared" si="121"/>
        <v>N/A</v>
      </c>
      <c r="CE159" t="str">
        <f t="shared" si="122"/>
        <v>N/A</v>
      </c>
      <c r="CF159" t="str">
        <f t="shared" si="123"/>
        <v>N/A</v>
      </c>
      <c r="CG159" t="str">
        <f t="shared" si="124"/>
        <v>N/A</v>
      </c>
      <c r="CH159" t="str">
        <f t="shared" si="125"/>
        <v>N/A</v>
      </c>
      <c r="CI159" t="str">
        <f t="shared" si="126"/>
        <v>N/A</v>
      </c>
      <c r="CJ159" t="str">
        <f t="shared" si="127"/>
        <v>N/A</v>
      </c>
    </row>
    <row r="160" spans="1:88" x14ac:dyDescent="0.25">
      <c r="A160" t="s">
        <v>322</v>
      </c>
      <c r="B160">
        <v>11957</v>
      </c>
      <c r="C160" t="s">
        <v>323</v>
      </c>
      <c r="D160">
        <v>709</v>
      </c>
      <c r="E160">
        <v>666</v>
      </c>
      <c r="F160">
        <v>22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17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3</v>
      </c>
      <c r="AP160">
        <v>0</v>
      </c>
      <c r="AQ160">
        <v>0</v>
      </c>
      <c r="AR160">
        <v>0</v>
      </c>
      <c r="AT160">
        <v>11957</v>
      </c>
      <c r="AU160" t="str">
        <f>AX160</f>
        <v>Estimate; Total: - Spanish or Spanish Creole:</v>
      </c>
      <c r="AV160" t="s">
        <v>988</v>
      </c>
      <c r="AX160" t="str">
        <f t="shared" si="128"/>
        <v>Estimate; Total: - Spanish or Spanish Creole:</v>
      </c>
      <c r="AY160" t="str">
        <f t="shared" si="129"/>
        <v>N/A</v>
      </c>
      <c r="AZ160" t="str">
        <f t="shared" si="91"/>
        <v>N/A</v>
      </c>
      <c r="BA160" t="str">
        <f t="shared" si="92"/>
        <v>N/A</v>
      </c>
      <c r="BB160" t="str">
        <f t="shared" si="93"/>
        <v>N/A</v>
      </c>
      <c r="BC160" t="str">
        <f t="shared" si="94"/>
        <v>N/A</v>
      </c>
      <c r="BD160" t="str">
        <f t="shared" si="95"/>
        <v>N/A</v>
      </c>
      <c r="BE160" t="str">
        <f t="shared" si="96"/>
        <v>N/A</v>
      </c>
      <c r="BF160" t="str">
        <f t="shared" si="97"/>
        <v>N/A</v>
      </c>
      <c r="BG160" t="str">
        <f t="shared" si="98"/>
        <v>N/A</v>
      </c>
      <c r="BH160" t="str">
        <f t="shared" si="99"/>
        <v>N/A</v>
      </c>
      <c r="BI160" t="str">
        <f t="shared" si="100"/>
        <v>N/A</v>
      </c>
      <c r="BJ160" t="str">
        <f t="shared" si="101"/>
        <v>N/A</v>
      </c>
      <c r="BK160" t="str">
        <f t="shared" si="102"/>
        <v>N/A</v>
      </c>
      <c r="BL160" t="str">
        <f t="shared" si="103"/>
        <v>N/A</v>
      </c>
      <c r="BM160" t="str">
        <f t="shared" si="104"/>
        <v>N/A</v>
      </c>
      <c r="BN160" t="str">
        <f t="shared" si="105"/>
        <v>N/A</v>
      </c>
      <c r="BO160" t="str">
        <f t="shared" si="106"/>
        <v>N/A</v>
      </c>
      <c r="BP160" t="str">
        <f t="shared" si="107"/>
        <v>N/A</v>
      </c>
      <c r="BQ160" t="str">
        <f t="shared" si="108"/>
        <v>N/A</v>
      </c>
      <c r="BR160" t="str">
        <f t="shared" si="109"/>
        <v>N/A</v>
      </c>
      <c r="BS160" t="str">
        <f t="shared" si="110"/>
        <v>N/A</v>
      </c>
      <c r="BT160" t="str">
        <f t="shared" si="111"/>
        <v>N/A</v>
      </c>
      <c r="BU160" t="str">
        <f t="shared" si="112"/>
        <v>N/A</v>
      </c>
      <c r="BV160" t="str">
        <f t="shared" si="113"/>
        <v>N/A</v>
      </c>
      <c r="BW160" t="str">
        <f t="shared" si="114"/>
        <v>N/A</v>
      </c>
      <c r="BX160" t="str">
        <f t="shared" si="115"/>
        <v>N/A</v>
      </c>
      <c r="BY160" t="str">
        <f t="shared" si="116"/>
        <v>N/A</v>
      </c>
      <c r="BZ160" t="str">
        <f t="shared" si="117"/>
        <v>N/A</v>
      </c>
      <c r="CA160" t="str">
        <f t="shared" si="118"/>
        <v>N/A</v>
      </c>
      <c r="CB160" t="str">
        <f t="shared" si="119"/>
        <v>N/A</v>
      </c>
      <c r="CC160" t="str">
        <f t="shared" si="120"/>
        <v>N/A</v>
      </c>
      <c r="CD160" t="str">
        <f t="shared" si="121"/>
        <v>N/A</v>
      </c>
      <c r="CE160" t="str">
        <f t="shared" si="122"/>
        <v>N/A</v>
      </c>
      <c r="CF160" t="str">
        <f t="shared" si="123"/>
        <v>N/A</v>
      </c>
      <c r="CG160" t="str">
        <f t="shared" si="124"/>
        <v>N/A</v>
      </c>
      <c r="CH160" t="str">
        <f t="shared" si="125"/>
        <v>N/A</v>
      </c>
      <c r="CI160" t="str">
        <f t="shared" si="126"/>
        <v>N/A</v>
      </c>
      <c r="CJ160" t="str">
        <f t="shared" si="127"/>
        <v>N/A</v>
      </c>
    </row>
    <row r="161" spans="1:88" x14ac:dyDescent="0.25">
      <c r="A161" t="s">
        <v>324</v>
      </c>
      <c r="B161">
        <v>11958</v>
      </c>
      <c r="C161" t="s">
        <v>325</v>
      </c>
      <c r="D161">
        <v>356</v>
      </c>
      <c r="E161">
        <v>311</v>
      </c>
      <c r="F161">
        <v>0</v>
      </c>
      <c r="G161">
        <v>0</v>
      </c>
      <c r="H161">
        <v>0</v>
      </c>
      <c r="I161">
        <v>16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29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T161">
        <v>11958</v>
      </c>
      <c r="AU161" t="str">
        <f>BG161</f>
        <v>Estimate; Total: - Greek:</v>
      </c>
      <c r="AV161" t="s">
        <v>995</v>
      </c>
      <c r="AX161" t="str">
        <f t="shared" si="128"/>
        <v>FALSE</v>
      </c>
      <c r="AY161" t="str">
        <f t="shared" si="129"/>
        <v>FALSE</v>
      </c>
      <c r="AZ161" t="str">
        <f t="shared" si="91"/>
        <v>FALSE</v>
      </c>
      <c r="BA161" t="str">
        <f t="shared" si="92"/>
        <v>FALSE</v>
      </c>
      <c r="BB161" t="str">
        <f t="shared" si="93"/>
        <v>FALSE</v>
      </c>
      <c r="BC161" t="str">
        <f t="shared" si="94"/>
        <v>FALSE</v>
      </c>
      <c r="BD161" t="str">
        <f t="shared" si="95"/>
        <v>FALSE</v>
      </c>
      <c r="BE161" t="str">
        <f t="shared" si="96"/>
        <v>FALSE</v>
      </c>
      <c r="BF161" t="str">
        <f t="shared" si="97"/>
        <v>FALSE</v>
      </c>
      <c r="BG161" t="str">
        <f t="shared" si="98"/>
        <v>Estimate; Total: - Greek:</v>
      </c>
      <c r="BH161" t="str">
        <f t="shared" si="99"/>
        <v>N/A</v>
      </c>
      <c r="BI161" t="str">
        <f t="shared" si="100"/>
        <v>N/A</v>
      </c>
      <c r="BJ161" t="str">
        <f t="shared" si="101"/>
        <v>N/A</v>
      </c>
      <c r="BK161" t="str">
        <f t="shared" si="102"/>
        <v>N/A</v>
      </c>
      <c r="BL161" t="str">
        <f t="shared" si="103"/>
        <v>N/A</v>
      </c>
      <c r="BM161" t="str">
        <f t="shared" si="104"/>
        <v>N/A</v>
      </c>
      <c r="BN161" t="str">
        <f t="shared" si="105"/>
        <v>N/A</v>
      </c>
      <c r="BO161" t="str">
        <f t="shared" si="106"/>
        <v>N/A</v>
      </c>
      <c r="BP161" t="str">
        <f t="shared" si="107"/>
        <v>N/A</v>
      </c>
      <c r="BQ161" t="str">
        <f t="shared" si="108"/>
        <v>N/A</v>
      </c>
      <c r="BR161" t="str">
        <f t="shared" si="109"/>
        <v>N/A</v>
      </c>
      <c r="BS161" t="str">
        <f t="shared" si="110"/>
        <v>N/A</v>
      </c>
      <c r="BT161" t="str">
        <f t="shared" si="111"/>
        <v>N/A</v>
      </c>
      <c r="BU161" t="str">
        <f t="shared" si="112"/>
        <v>N/A</v>
      </c>
      <c r="BV161" t="str">
        <f t="shared" si="113"/>
        <v>N/A</v>
      </c>
      <c r="BW161" t="str">
        <f t="shared" si="114"/>
        <v>N/A</v>
      </c>
      <c r="BX161" t="str">
        <f t="shared" si="115"/>
        <v>N/A</v>
      </c>
      <c r="BY161" t="str">
        <f t="shared" si="116"/>
        <v>N/A</v>
      </c>
      <c r="BZ161" t="str">
        <f t="shared" si="117"/>
        <v>N/A</v>
      </c>
      <c r="CA161" t="str">
        <f t="shared" si="118"/>
        <v>N/A</v>
      </c>
      <c r="CB161" t="str">
        <f t="shared" si="119"/>
        <v>N/A</v>
      </c>
      <c r="CC161" t="str">
        <f t="shared" si="120"/>
        <v>N/A</v>
      </c>
      <c r="CD161" t="str">
        <f t="shared" si="121"/>
        <v>N/A</v>
      </c>
      <c r="CE161" t="str">
        <f t="shared" si="122"/>
        <v>N/A</v>
      </c>
      <c r="CF161" t="str">
        <f t="shared" si="123"/>
        <v>N/A</v>
      </c>
      <c r="CG161" t="str">
        <f t="shared" si="124"/>
        <v>N/A</v>
      </c>
      <c r="CH161" t="str">
        <f t="shared" si="125"/>
        <v>N/A</v>
      </c>
      <c r="CI161" t="str">
        <f t="shared" si="126"/>
        <v>N/A</v>
      </c>
      <c r="CJ161" t="str">
        <f t="shared" si="127"/>
        <v>N/A</v>
      </c>
    </row>
    <row r="162" spans="1:88" x14ac:dyDescent="0.25">
      <c r="A162" t="s">
        <v>326</v>
      </c>
      <c r="B162">
        <v>11959</v>
      </c>
      <c r="C162" t="s">
        <v>327</v>
      </c>
      <c r="D162">
        <v>866</v>
      </c>
      <c r="E162">
        <v>816</v>
      </c>
      <c r="F162">
        <v>28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22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T162">
        <v>11959</v>
      </c>
      <c r="AU162" t="str">
        <f>AX162</f>
        <v>Estimate; Total: - Spanish or Spanish Creole:</v>
      </c>
      <c r="AV162" t="s">
        <v>988</v>
      </c>
      <c r="AX162" t="str">
        <f t="shared" si="128"/>
        <v>Estimate; Total: - Spanish or Spanish Creole:</v>
      </c>
      <c r="AY162" t="str">
        <f t="shared" si="129"/>
        <v>N/A</v>
      </c>
      <c r="AZ162" t="str">
        <f t="shared" si="91"/>
        <v>N/A</v>
      </c>
      <c r="BA162" t="str">
        <f t="shared" si="92"/>
        <v>N/A</v>
      </c>
      <c r="BB162" t="str">
        <f t="shared" si="93"/>
        <v>N/A</v>
      </c>
      <c r="BC162" t="str">
        <f t="shared" si="94"/>
        <v>N/A</v>
      </c>
      <c r="BD162" t="str">
        <f t="shared" si="95"/>
        <v>N/A</v>
      </c>
      <c r="BE162" t="str">
        <f t="shared" si="96"/>
        <v>N/A</v>
      </c>
      <c r="BF162" t="str">
        <f t="shared" si="97"/>
        <v>N/A</v>
      </c>
      <c r="BG162" t="str">
        <f t="shared" si="98"/>
        <v>N/A</v>
      </c>
      <c r="BH162" t="str">
        <f t="shared" si="99"/>
        <v>N/A</v>
      </c>
      <c r="BI162" t="str">
        <f t="shared" si="100"/>
        <v>N/A</v>
      </c>
      <c r="BJ162" t="str">
        <f t="shared" si="101"/>
        <v>N/A</v>
      </c>
      <c r="BK162" t="str">
        <f t="shared" si="102"/>
        <v>N/A</v>
      </c>
      <c r="BL162" t="str">
        <f t="shared" si="103"/>
        <v>N/A</v>
      </c>
      <c r="BM162" t="str">
        <f t="shared" si="104"/>
        <v>N/A</v>
      </c>
      <c r="BN162" t="str">
        <f t="shared" si="105"/>
        <v>N/A</v>
      </c>
      <c r="BO162" t="str">
        <f t="shared" si="106"/>
        <v>N/A</v>
      </c>
      <c r="BP162" t="str">
        <f t="shared" si="107"/>
        <v>N/A</v>
      </c>
      <c r="BQ162" t="str">
        <f t="shared" si="108"/>
        <v>N/A</v>
      </c>
      <c r="BR162" t="str">
        <f t="shared" si="109"/>
        <v>N/A</v>
      </c>
      <c r="BS162" t="str">
        <f t="shared" si="110"/>
        <v>N/A</v>
      </c>
      <c r="BT162" t="str">
        <f t="shared" si="111"/>
        <v>N/A</v>
      </c>
      <c r="BU162" t="str">
        <f t="shared" si="112"/>
        <v>N/A</v>
      </c>
      <c r="BV162" t="str">
        <f t="shared" si="113"/>
        <v>N/A</v>
      </c>
      <c r="BW162" t="str">
        <f t="shared" si="114"/>
        <v>N/A</v>
      </c>
      <c r="BX162" t="str">
        <f t="shared" si="115"/>
        <v>N/A</v>
      </c>
      <c r="BY162" t="str">
        <f t="shared" si="116"/>
        <v>N/A</v>
      </c>
      <c r="BZ162" t="str">
        <f t="shared" si="117"/>
        <v>N/A</v>
      </c>
      <c r="CA162" t="str">
        <f t="shared" si="118"/>
        <v>N/A</v>
      </c>
      <c r="CB162" t="str">
        <f t="shared" si="119"/>
        <v>N/A</v>
      </c>
      <c r="CC162" t="str">
        <f t="shared" si="120"/>
        <v>N/A</v>
      </c>
      <c r="CD162" t="str">
        <f t="shared" si="121"/>
        <v>N/A</v>
      </c>
      <c r="CE162" t="str">
        <f t="shared" si="122"/>
        <v>N/A</v>
      </c>
      <c r="CF162" t="str">
        <f t="shared" si="123"/>
        <v>N/A</v>
      </c>
      <c r="CG162" t="str">
        <f t="shared" si="124"/>
        <v>N/A</v>
      </c>
      <c r="CH162" t="str">
        <f t="shared" si="125"/>
        <v>N/A</v>
      </c>
      <c r="CI162" t="str">
        <f t="shared" si="126"/>
        <v>N/A</v>
      </c>
      <c r="CJ162" t="str">
        <f t="shared" si="127"/>
        <v>N/A</v>
      </c>
    </row>
    <row r="163" spans="1:88" x14ac:dyDescent="0.25">
      <c r="A163" t="s">
        <v>328</v>
      </c>
      <c r="B163">
        <v>11960</v>
      </c>
      <c r="C163" t="s">
        <v>329</v>
      </c>
      <c r="D163">
        <v>717</v>
      </c>
      <c r="E163">
        <v>681</v>
      </c>
      <c r="F163">
        <v>5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11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20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T163">
        <v>11960</v>
      </c>
      <c r="AU163" t="str">
        <f>BR163</f>
        <v>Estimate; Total: - Other Indo-European languages:</v>
      </c>
      <c r="AV163" t="s">
        <v>998</v>
      </c>
      <c r="AX163" t="str">
        <f t="shared" si="128"/>
        <v>FALSE</v>
      </c>
      <c r="AY163" t="str">
        <f t="shared" si="129"/>
        <v>FALSE</v>
      </c>
      <c r="AZ163" t="str">
        <f t="shared" si="91"/>
        <v>FALSE</v>
      </c>
      <c r="BA163" t="str">
        <f t="shared" si="92"/>
        <v>FALSE</v>
      </c>
      <c r="BB163" t="str">
        <f t="shared" si="93"/>
        <v>FALSE</v>
      </c>
      <c r="BC163" t="str">
        <f t="shared" si="94"/>
        <v>FALSE</v>
      </c>
      <c r="BD163" t="str">
        <f t="shared" si="95"/>
        <v>FALSE</v>
      </c>
      <c r="BE163" t="str">
        <f t="shared" si="96"/>
        <v>FALSE</v>
      </c>
      <c r="BF163" t="str">
        <f t="shared" si="97"/>
        <v>FALSE</v>
      </c>
      <c r="BG163" t="str">
        <f t="shared" si="98"/>
        <v>FALSE</v>
      </c>
      <c r="BH163" t="str">
        <f t="shared" si="99"/>
        <v>FALSE</v>
      </c>
      <c r="BI163" t="str">
        <f t="shared" si="100"/>
        <v>FALSE</v>
      </c>
      <c r="BJ163" t="str">
        <f t="shared" si="101"/>
        <v>FALSE</v>
      </c>
      <c r="BK163" t="str">
        <f t="shared" si="102"/>
        <v>FALSE</v>
      </c>
      <c r="BL163" t="str">
        <f t="shared" si="103"/>
        <v>FALSE</v>
      </c>
      <c r="BM163" t="str">
        <f t="shared" si="104"/>
        <v>FALSE</v>
      </c>
      <c r="BN163" t="str">
        <f t="shared" si="105"/>
        <v>FALSE</v>
      </c>
      <c r="BO163" t="str">
        <f t="shared" si="106"/>
        <v>FALSE</v>
      </c>
      <c r="BP163" t="str">
        <f t="shared" si="107"/>
        <v>FALSE</v>
      </c>
      <c r="BQ163" t="str">
        <f t="shared" si="108"/>
        <v>FALSE</v>
      </c>
      <c r="BR163" t="str">
        <f t="shared" si="109"/>
        <v>Estimate; Total: - Other Indo-European languages:</v>
      </c>
      <c r="BS163" t="str">
        <f t="shared" si="110"/>
        <v>N/A</v>
      </c>
      <c r="BT163" t="str">
        <f t="shared" si="111"/>
        <v>N/A</v>
      </c>
      <c r="BU163" t="str">
        <f t="shared" si="112"/>
        <v>N/A</v>
      </c>
      <c r="BV163" t="str">
        <f t="shared" si="113"/>
        <v>N/A</v>
      </c>
      <c r="BW163" t="str">
        <f t="shared" si="114"/>
        <v>N/A</v>
      </c>
      <c r="BX163" t="str">
        <f t="shared" si="115"/>
        <v>N/A</v>
      </c>
      <c r="BY163" t="str">
        <f t="shared" si="116"/>
        <v>N/A</v>
      </c>
      <c r="BZ163" t="str">
        <f t="shared" si="117"/>
        <v>N/A</v>
      </c>
      <c r="CA163" t="str">
        <f t="shared" si="118"/>
        <v>N/A</v>
      </c>
      <c r="CB163" t="str">
        <f t="shared" si="119"/>
        <v>N/A</v>
      </c>
      <c r="CC163" t="str">
        <f t="shared" si="120"/>
        <v>N/A</v>
      </c>
      <c r="CD163" t="str">
        <f t="shared" si="121"/>
        <v>N/A</v>
      </c>
      <c r="CE163" t="str">
        <f t="shared" si="122"/>
        <v>N/A</v>
      </c>
      <c r="CF163" t="str">
        <f t="shared" si="123"/>
        <v>N/A</v>
      </c>
      <c r="CG163" t="str">
        <f t="shared" si="124"/>
        <v>N/A</v>
      </c>
      <c r="CH163" t="str">
        <f t="shared" si="125"/>
        <v>N/A</v>
      </c>
      <c r="CI163" t="str">
        <f t="shared" si="126"/>
        <v>N/A</v>
      </c>
      <c r="CJ163" t="str">
        <f t="shared" si="127"/>
        <v>N/A</v>
      </c>
    </row>
    <row r="164" spans="1:88" x14ac:dyDescent="0.25">
      <c r="A164" t="s">
        <v>330</v>
      </c>
      <c r="B164">
        <v>11961</v>
      </c>
      <c r="C164" t="s">
        <v>331</v>
      </c>
      <c r="D164">
        <v>11334</v>
      </c>
      <c r="E164">
        <v>10606</v>
      </c>
      <c r="F164">
        <v>162</v>
      </c>
      <c r="G164">
        <v>8</v>
      </c>
      <c r="H164">
        <v>0</v>
      </c>
      <c r="I164">
        <v>91</v>
      </c>
      <c r="J164">
        <v>42</v>
      </c>
      <c r="K164">
        <v>42</v>
      </c>
      <c r="L164">
        <v>13</v>
      </c>
      <c r="M164">
        <v>10</v>
      </c>
      <c r="N164">
        <v>66</v>
      </c>
      <c r="O164">
        <v>0</v>
      </c>
      <c r="P164">
        <v>37</v>
      </c>
      <c r="Q164">
        <v>9</v>
      </c>
      <c r="R164">
        <v>18</v>
      </c>
      <c r="S164">
        <v>27</v>
      </c>
      <c r="T164">
        <v>0</v>
      </c>
      <c r="U164">
        <v>0</v>
      </c>
      <c r="V164">
        <v>0</v>
      </c>
      <c r="W164">
        <v>26</v>
      </c>
      <c r="X164">
        <v>0</v>
      </c>
      <c r="Y164">
        <v>57</v>
      </c>
      <c r="Z164">
        <v>0</v>
      </c>
      <c r="AA164">
        <v>36</v>
      </c>
      <c r="AB164">
        <v>0</v>
      </c>
      <c r="AC164">
        <v>21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47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16</v>
      </c>
      <c r="AP164">
        <v>0</v>
      </c>
      <c r="AQ164">
        <v>0</v>
      </c>
      <c r="AR164">
        <v>0</v>
      </c>
      <c r="AT164">
        <v>11961</v>
      </c>
      <c r="AU164" t="str">
        <f>AX164</f>
        <v>Estimate; Total: - Spanish or Spanish Creole:</v>
      </c>
      <c r="AV164" t="s">
        <v>988</v>
      </c>
      <c r="AX164" t="str">
        <f t="shared" si="128"/>
        <v>Estimate; Total: - Spanish or Spanish Creole:</v>
      </c>
      <c r="AY164" t="str">
        <f t="shared" si="129"/>
        <v>N/A</v>
      </c>
      <c r="AZ164" t="str">
        <f t="shared" si="91"/>
        <v>N/A</v>
      </c>
      <c r="BA164" t="str">
        <f t="shared" si="92"/>
        <v>N/A</v>
      </c>
      <c r="BB164" t="str">
        <f t="shared" si="93"/>
        <v>N/A</v>
      </c>
      <c r="BC164" t="str">
        <f t="shared" si="94"/>
        <v>N/A</v>
      </c>
      <c r="BD164" t="str">
        <f t="shared" si="95"/>
        <v>N/A</v>
      </c>
      <c r="BE164" t="str">
        <f t="shared" si="96"/>
        <v>N/A</v>
      </c>
      <c r="BF164" t="str">
        <f t="shared" si="97"/>
        <v>N/A</v>
      </c>
      <c r="BG164" t="str">
        <f t="shared" si="98"/>
        <v>N/A</v>
      </c>
      <c r="BH164" t="str">
        <f t="shared" si="99"/>
        <v>N/A</v>
      </c>
      <c r="BI164" t="str">
        <f t="shared" si="100"/>
        <v>N/A</v>
      </c>
      <c r="BJ164" t="str">
        <f t="shared" si="101"/>
        <v>N/A</v>
      </c>
      <c r="BK164" t="str">
        <f t="shared" si="102"/>
        <v>N/A</v>
      </c>
      <c r="BL164" t="str">
        <f t="shared" si="103"/>
        <v>N/A</v>
      </c>
      <c r="BM164" t="str">
        <f t="shared" si="104"/>
        <v>N/A</v>
      </c>
      <c r="BN164" t="str">
        <f t="shared" si="105"/>
        <v>N/A</v>
      </c>
      <c r="BO164" t="str">
        <f t="shared" si="106"/>
        <v>N/A</v>
      </c>
      <c r="BP164" t="str">
        <f t="shared" si="107"/>
        <v>N/A</v>
      </c>
      <c r="BQ164" t="str">
        <f t="shared" si="108"/>
        <v>N/A</v>
      </c>
      <c r="BR164" t="str">
        <f t="shared" si="109"/>
        <v>N/A</v>
      </c>
      <c r="BS164" t="str">
        <f t="shared" si="110"/>
        <v>N/A</v>
      </c>
      <c r="BT164" t="str">
        <f t="shared" si="111"/>
        <v>N/A</v>
      </c>
      <c r="BU164" t="str">
        <f t="shared" si="112"/>
        <v>N/A</v>
      </c>
      <c r="BV164" t="str">
        <f t="shared" si="113"/>
        <v>N/A</v>
      </c>
      <c r="BW164" t="str">
        <f t="shared" si="114"/>
        <v>N/A</v>
      </c>
      <c r="BX164" t="str">
        <f t="shared" si="115"/>
        <v>N/A</v>
      </c>
      <c r="BY164" t="str">
        <f t="shared" si="116"/>
        <v>N/A</v>
      </c>
      <c r="BZ164" t="str">
        <f t="shared" si="117"/>
        <v>N/A</v>
      </c>
      <c r="CA164" t="str">
        <f t="shared" si="118"/>
        <v>N/A</v>
      </c>
      <c r="CB164" t="str">
        <f t="shared" si="119"/>
        <v>N/A</v>
      </c>
      <c r="CC164" t="str">
        <f t="shared" si="120"/>
        <v>N/A</v>
      </c>
      <c r="CD164" t="str">
        <f t="shared" si="121"/>
        <v>N/A</v>
      </c>
      <c r="CE164" t="str">
        <f t="shared" si="122"/>
        <v>N/A</v>
      </c>
      <c r="CF164" t="str">
        <f t="shared" si="123"/>
        <v>N/A</v>
      </c>
      <c r="CG164" t="str">
        <f t="shared" si="124"/>
        <v>N/A</v>
      </c>
      <c r="CH164" t="str">
        <f t="shared" si="125"/>
        <v>N/A</v>
      </c>
      <c r="CI164" t="str">
        <f t="shared" si="126"/>
        <v>N/A</v>
      </c>
      <c r="CJ164" t="str">
        <f t="shared" si="127"/>
        <v>N/A</v>
      </c>
    </row>
    <row r="165" spans="1:88" x14ac:dyDescent="0.25">
      <c r="A165" t="s">
        <v>332</v>
      </c>
      <c r="B165">
        <v>11962</v>
      </c>
      <c r="C165" t="s">
        <v>333</v>
      </c>
      <c r="D165">
        <v>452</v>
      </c>
      <c r="E165">
        <v>445</v>
      </c>
      <c r="F165">
        <v>0</v>
      </c>
      <c r="G165">
        <v>2</v>
      </c>
      <c r="H165">
        <v>0</v>
      </c>
      <c r="I165">
        <v>0</v>
      </c>
      <c r="J165">
        <v>0</v>
      </c>
      <c r="K165">
        <v>5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T165">
        <v>11962</v>
      </c>
      <c r="AU165" t="str">
        <f>BC165</f>
        <v>Estimate; Total: - German:</v>
      </c>
      <c r="AV165" t="s">
        <v>996</v>
      </c>
      <c r="AX165" t="str">
        <f t="shared" si="128"/>
        <v>FALSE</v>
      </c>
      <c r="AY165" t="str">
        <f t="shared" si="129"/>
        <v>FALSE</v>
      </c>
      <c r="AZ165" t="str">
        <f t="shared" si="91"/>
        <v>FALSE</v>
      </c>
      <c r="BA165" t="str">
        <f t="shared" si="92"/>
        <v>FALSE</v>
      </c>
      <c r="BB165" t="str">
        <f t="shared" si="93"/>
        <v>FALSE</v>
      </c>
      <c r="BC165" t="str">
        <f t="shared" si="94"/>
        <v>Estimate; Total: - German:</v>
      </c>
      <c r="BD165" t="str">
        <f t="shared" si="95"/>
        <v>N/A</v>
      </c>
      <c r="BE165" t="str">
        <f t="shared" si="96"/>
        <v>N/A</v>
      </c>
      <c r="BF165" t="str">
        <f t="shared" si="97"/>
        <v>N/A</v>
      </c>
      <c r="BG165" t="str">
        <f t="shared" si="98"/>
        <v>N/A</v>
      </c>
      <c r="BH165" t="str">
        <f t="shared" si="99"/>
        <v>N/A</v>
      </c>
      <c r="BI165" t="str">
        <f t="shared" si="100"/>
        <v>N/A</v>
      </c>
      <c r="BJ165" t="str">
        <f t="shared" si="101"/>
        <v>N/A</v>
      </c>
      <c r="BK165" t="str">
        <f t="shared" si="102"/>
        <v>N/A</v>
      </c>
      <c r="BL165" t="str">
        <f t="shared" si="103"/>
        <v>N/A</v>
      </c>
      <c r="BM165" t="str">
        <f t="shared" si="104"/>
        <v>N/A</v>
      </c>
      <c r="BN165" t="str">
        <f t="shared" si="105"/>
        <v>N/A</v>
      </c>
      <c r="BO165" t="str">
        <f t="shared" si="106"/>
        <v>N/A</v>
      </c>
      <c r="BP165" t="str">
        <f t="shared" si="107"/>
        <v>N/A</v>
      </c>
      <c r="BQ165" t="str">
        <f t="shared" si="108"/>
        <v>N/A</v>
      </c>
      <c r="BR165" t="str">
        <f t="shared" si="109"/>
        <v>N/A</v>
      </c>
      <c r="BS165" t="str">
        <f t="shared" si="110"/>
        <v>N/A</v>
      </c>
      <c r="BT165" t="str">
        <f t="shared" si="111"/>
        <v>N/A</v>
      </c>
      <c r="BU165" t="str">
        <f t="shared" si="112"/>
        <v>N/A</v>
      </c>
      <c r="BV165" t="str">
        <f t="shared" si="113"/>
        <v>N/A</v>
      </c>
      <c r="BW165" t="str">
        <f t="shared" si="114"/>
        <v>N/A</v>
      </c>
      <c r="BX165" t="str">
        <f t="shared" si="115"/>
        <v>N/A</v>
      </c>
      <c r="BY165" t="str">
        <f t="shared" si="116"/>
        <v>N/A</v>
      </c>
      <c r="BZ165" t="str">
        <f t="shared" si="117"/>
        <v>N/A</v>
      </c>
      <c r="CA165" t="str">
        <f t="shared" si="118"/>
        <v>N/A</v>
      </c>
      <c r="CB165" t="str">
        <f t="shared" si="119"/>
        <v>N/A</v>
      </c>
      <c r="CC165" t="str">
        <f t="shared" si="120"/>
        <v>N/A</v>
      </c>
      <c r="CD165" t="str">
        <f t="shared" si="121"/>
        <v>N/A</v>
      </c>
      <c r="CE165" t="str">
        <f t="shared" si="122"/>
        <v>N/A</v>
      </c>
      <c r="CF165" t="str">
        <f t="shared" si="123"/>
        <v>N/A</v>
      </c>
      <c r="CG165" t="str">
        <f t="shared" si="124"/>
        <v>N/A</v>
      </c>
      <c r="CH165" t="str">
        <f t="shared" si="125"/>
        <v>N/A</v>
      </c>
      <c r="CI165" t="str">
        <f t="shared" si="126"/>
        <v>N/A</v>
      </c>
      <c r="CJ165" t="str">
        <f t="shared" si="127"/>
        <v>N/A</v>
      </c>
    </row>
    <row r="166" spans="1:88" x14ac:dyDescent="0.25">
      <c r="A166" t="s">
        <v>334</v>
      </c>
      <c r="B166">
        <v>11963</v>
      </c>
      <c r="C166" t="s">
        <v>335</v>
      </c>
      <c r="D166">
        <v>6435</v>
      </c>
      <c r="E166">
        <v>5012</v>
      </c>
      <c r="F166">
        <v>910</v>
      </c>
      <c r="G166">
        <v>70</v>
      </c>
      <c r="H166">
        <v>0</v>
      </c>
      <c r="I166">
        <v>46</v>
      </c>
      <c r="J166">
        <v>14</v>
      </c>
      <c r="K166">
        <v>54</v>
      </c>
      <c r="L166">
        <v>0</v>
      </c>
      <c r="M166">
        <v>3</v>
      </c>
      <c r="N166">
        <v>6</v>
      </c>
      <c r="O166">
        <v>66</v>
      </c>
      <c r="P166">
        <v>11</v>
      </c>
      <c r="Q166">
        <v>22</v>
      </c>
      <c r="R166">
        <v>6</v>
      </c>
      <c r="S166">
        <v>6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16</v>
      </c>
      <c r="AA166">
        <v>0</v>
      </c>
      <c r="AB166">
        <v>37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6</v>
      </c>
      <c r="AJ166">
        <v>0</v>
      </c>
      <c r="AK166">
        <v>132</v>
      </c>
      <c r="AL166">
        <v>0</v>
      </c>
      <c r="AM166">
        <v>0</v>
      </c>
      <c r="AN166">
        <v>2</v>
      </c>
      <c r="AO166">
        <v>0</v>
      </c>
      <c r="AP166">
        <v>6</v>
      </c>
      <c r="AQ166">
        <v>0</v>
      </c>
      <c r="AR166">
        <v>10</v>
      </c>
      <c r="AT166">
        <v>11963</v>
      </c>
      <c r="AU166" t="str">
        <f>AX166</f>
        <v>Estimate; Total: - Spanish or Spanish Creole:</v>
      </c>
      <c r="AV166" t="s">
        <v>988</v>
      </c>
      <c r="AX166" t="str">
        <f t="shared" si="128"/>
        <v>Estimate; Total: - Spanish or Spanish Creole:</v>
      </c>
      <c r="AY166" t="str">
        <f t="shared" si="129"/>
        <v>N/A</v>
      </c>
      <c r="AZ166" t="str">
        <f t="shared" si="91"/>
        <v>N/A</v>
      </c>
      <c r="BA166" t="str">
        <f t="shared" si="92"/>
        <v>N/A</v>
      </c>
      <c r="BB166" t="str">
        <f t="shared" si="93"/>
        <v>N/A</v>
      </c>
      <c r="BC166" t="str">
        <f t="shared" si="94"/>
        <v>N/A</v>
      </c>
      <c r="BD166" t="str">
        <f t="shared" si="95"/>
        <v>N/A</v>
      </c>
      <c r="BE166" t="str">
        <f t="shared" si="96"/>
        <v>N/A</v>
      </c>
      <c r="BF166" t="str">
        <f t="shared" si="97"/>
        <v>N/A</v>
      </c>
      <c r="BG166" t="str">
        <f t="shared" si="98"/>
        <v>N/A</v>
      </c>
      <c r="BH166" t="str">
        <f t="shared" si="99"/>
        <v>N/A</v>
      </c>
      <c r="BI166" t="str">
        <f t="shared" si="100"/>
        <v>N/A</v>
      </c>
      <c r="BJ166" t="str">
        <f t="shared" si="101"/>
        <v>N/A</v>
      </c>
      <c r="BK166" t="str">
        <f t="shared" si="102"/>
        <v>N/A</v>
      </c>
      <c r="BL166" t="str">
        <f t="shared" si="103"/>
        <v>N/A</v>
      </c>
      <c r="BM166" t="str">
        <f t="shared" si="104"/>
        <v>N/A</v>
      </c>
      <c r="BN166" t="str">
        <f t="shared" si="105"/>
        <v>N/A</v>
      </c>
      <c r="BO166" t="str">
        <f t="shared" si="106"/>
        <v>N/A</v>
      </c>
      <c r="BP166" t="str">
        <f t="shared" si="107"/>
        <v>N/A</v>
      </c>
      <c r="BQ166" t="str">
        <f t="shared" si="108"/>
        <v>N/A</v>
      </c>
      <c r="BR166" t="str">
        <f t="shared" si="109"/>
        <v>N/A</v>
      </c>
      <c r="BS166" t="str">
        <f t="shared" si="110"/>
        <v>N/A</v>
      </c>
      <c r="BT166" t="str">
        <f t="shared" si="111"/>
        <v>N/A</v>
      </c>
      <c r="BU166" t="str">
        <f t="shared" si="112"/>
        <v>N/A</v>
      </c>
      <c r="BV166" t="str">
        <f t="shared" si="113"/>
        <v>N/A</v>
      </c>
      <c r="BW166" t="str">
        <f t="shared" si="114"/>
        <v>N/A</v>
      </c>
      <c r="BX166" t="str">
        <f t="shared" si="115"/>
        <v>N/A</v>
      </c>
      <c r="BY166" t="str">
        <f t="shared" si="116"/>
        <v>N/A</v>
      </c>
      <c r="BZ166" t="str">
        <f t="shared" si="117"/>
        <v>N/A</v>
      </c>
      <c r="CA166" t="str">
        <f t="shared" si="118"/>
        <v>N/A</v>
      </c>
      <c r="CB166" t="str">
        <f t="shared" si="119"/>
        <v>N/A</v>
      </c>
      <c r="CC166" t="str">
        <f t="shared" si="120"/>
        <v>N/A</v>
      </c>
      <c r="CD166" t="str">
        <f t="shared" si="121"/>
        <v>N/A</v>
      </c>
      <c r="CE166" t="str">
        <f t="shared" si="122"/>
        <v>N/A</v>
      </c>
      <c r="CF166" t="str">
        <f t="shared" si="123"/>
        <v>N/A</v>
      </c>
      <c r="CG166" t="str">
        <f t="shared" si="124"/>
        <v>N/A</v>
      </c>
      <c r="CH166" t="str">
        <f t="shared" si="125"/>
        <v>N/A</v>
      </c>
      <c r="CI166" t="str">
        <f t="shared" si="126"/>
        <v>N/A</v>
      </c>
      <c r="CJ166" t="str">
        <f t="shared" si="127"/>
        <v>N/A</v>
      </c>
    </row>
    <row r="167" spans="1:88" x14ac:dyDescent="0.25">
      <c r="A167" t="s">
        <v>336</v>
      </c>
      <c r="B167">
        <v>11964</v>
      </c>
      <c r="C167" t="s">
        <v>337</v>
      </c>
      <c r="D167">
        <v>1911</v>
      </c>
      <c r="E167">
        <v>1711</v>
      </c>
      <c r="F167">
        <v>30</v>
      </c>
      <c r="G167">
        <v>101</v>
      </c>
      <c r="H167">
        <v>0</v>
      </c>
      <c r="I167">
        <v>0</v>
      </c>
      <c r="J167">
        <v>5</v>
      </c>
      <c r="K167">
        <v>12</v>
      </c>
      <c r="L167">
        <v>0</v>
      </c>
      <c r="M167">
        <v>0</v>
      </c>
      <c r="N167">
        <v>0</v>
      </c>
      <c r="O167">
        <v>0</v>
      </c>
      <c r="P167">
        <v>45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7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T167">
        <v>11964</v>
      </c>
      <c r="AU167" t="str">
        <f>AY167</f>
        <v>Estimate; Total: - French (incl. Patois, Cajun):</v>
      </c>
      <c r="AV167" t="s">
        <v>1001</v>
      </c>
      <c r="AX167" t="str">
        <f t="shared" si="128"/>
        <v>FALSE</v>
      </c>
      <c r="AY167" t="str">
        <f t="shared" si="129"/>
        <v>Estimate; Total: - French (incl. Patois, Cajun):</v>
      </c>
      <c r="AZ167" t="str">
        <f t="shared" si="91"/>
        <v>N/A</v>
      </c>
      <c r="BA167" t="str">
        <f t="shared" si="92"/>
        <v>N/A</v>
      </c>
      <c r="BB167" t="str">
        <f t="shared" si="93"/>
        <v>N/A</v>
      </c>
      <c r="BC167" t="str">
        <f t="shared" si="94"/>
        <v>N/A</v>
      </c>
      <c r="BD167" t="str">
        <f t="shared" si="95"/>
        <v>N/A</v>
      </c>
      <c r="BE167" t="str">
        <f t="shared" si="96"/>
        <v>N/A</v>
      </c>
      <c r="BF167" t="str">
        <f t="shared" si="97"/>
        <v>N/A</v>
      </c>
      <c r="BG167" t="str">
        <f t="shared" si="98"/>
        <v>N/A</v>
      </c>
      <c r="BH167" t="str">
        <f t="shared" si="99"/>
        <v>N/A</v>
      </c>
      <c r="BI167" t="str">
        <f t="shared" si="100"/>
        <v>N/A</v>
      </c>
      <c r="BJ167" t="str">
        <f t="shared" si="101"/>
        <v>N/A</v>
      </c>
      <c r="BK167" t="str">
        <f t="shared" si="102"/>
        <v>N/A</v>
      </c>
      <c r="BL167" t="str">
        <f t="shared" si="103"/>
        <v>N/A</v>
      </c>
      <c r="BM167" t="str">
        <f t="shared" si="104"/>
        <v>N/A</v>
      </c>
      <c r="BN167" t="str">
        <f t="shared" si="105"/>
        <v>N/A</v>
      </c>
      <c r="BO167" t="str">
        <f t="shared" si="106"/>
        <v>N/A</v>
      </c>
      <c r="BP167" t="str">
        <f t="shared" si="107"/>
        <v>N/A</v>
      </c>
      <c r="BQ167" t="str">
        <f t="shared" si="108"/>
        <v>N/A</v>
      </c>
      <c r="BR167" t="str">
        <f t="shared" si="109"/>
        <v>N/A</v>
      </c>
      <c r="BS167" t="str">
        <f t="shared" si="110"/>
        <v>N/A</v>
      </c>
      <c r="BT167" t="str">
        <f t="shared" si="111"/>
        <v>N/A</v>
      </c>
      <c r="BU167" t="str">
        <f t="shared" si="112"/>
        <v>N/A</v>
      </c>
      <c r="BV167" t="str">
        <f t="shared" si="113"/>
        <v>N/A</v>
      </c>
      <c r="BW167" t="str">
        <f t="shared" si="114"/>
        <v>N/A</v>
      </c>
      <c r="BX167" t="str">
        <f t="shared" si="115"/>
        <v>N/A</v>
      </c>
      <c r="BY167" t="str">
        <f t="shared" si="116"/>
        <v>N/A</v>
      </c>
      <c r="BZ167" t="str">
        <f t="shared" si="117"/>
        <v>N/A</v>
      </c>
      <c r="CA167" t="str">
        <f t="shared" si="118"/>
        <v>N/A</v>
      </c>
      <c r="CB167" t="str">
        <f t="shared" si="119"/>
        <v>N/A</v>
      </c>
      <c r="CC167" t="str">
        <f t="shared" si="120"/>
        <v>N/A</v>
      </c>
      <c r="CD167" t="str">
        <f t="shared" si="121"/>
        <v>N/A</v>
      </c>
      <c r="CE167" t="str">
        <f t="shared" si="122"/>
        <v>N/A</v>
      </c>
      <c r="CF167" t="str">
        <f t="shared" si="123"/>
        <v>N/A</v>
      </c>
      <c r="CG167" t="str">
        <f t="shared" si="124"/>
        <v>N/A</v>
      </c>
      <c r="CH167" t="str">
        <f t="shared" si="125"/>
        <v>N/A</v>
      </c>
      <c r="CI167" t="str">
        <f t="shared" si="126"/>
        <v>N/A</v>
      </c>
      <c r="CJ167" t="str">
        <f t="shared" si="127"/>
        <v>N/A</v>
      </c>
    </row>
    <row r="168" spans="1:88" x14ac:dyDescent="0.25">
      <c r="A168" t="s">
        <v>338</v>
      </c>
      <c r="B168">
        <v>11965</v>
      </c>
      <c r="C168" t="s">
        <v>339</v>
      </c>
      <c r="D168">
        <v>621</v>
      </c>
      <c r="E168">
        <v>616</v>
      </c>
      <c r="F168">
        <v>0</v>
      </c>
      <c r="G168">
        <v>0</v>
      </c>
      <c r="H168">
        <v>2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2</v>
      </c>
      <c r="Z168">
        <v>0</v>
      </c>
      <c r="AA168">
        <v>1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T168">
        <v>11965</v>
      </c>
      <c r="AU168" t="str">
        <f>AZ168</f>
        <v>Estimate; Total: - French Creole:</v>
      </c>
      <c r="AV168" t="s">
        <v>991</v>
      </c>
      <c r="AX168" t="str">
        <f t="shared" si="128"/>
        <v>FALSE</v>
      </c>
      <c r="AY168" t="str">
        <f t="shared" si="129"/>
        <v>FALSE</v>
      </c>
      <c r="AZ168" t="str">
        <f t="shared" si="91"/>
        <v>Estimate; Total: - French Creole:</v>
      </c>
      <c r="BA168" t="str">
        <f t="shared" si="92"/>
        <v>N/A</v>
      </c>
      <c r="BB168" t="str">
        <f t="shared" si="93"/>
        <v>N/A</v>
      </c>
      <c r="BC168" t="str">
        <f t="shared" si="94"/>
        <v>N/A</v>
      </c>
      <c r="BD168" t="str">
        <f t="shared" si="95"/>
        <v>N/A</v>
      </c>
      <c r="BE168" t="str">
        <f t="shared" si="96"/>
        <v>N/A</v>
      </c>
      <c r="BF168" t="str">
        <f t="shared" si="97"/>
        <v>N/A</v>
      </c>
      <c r="BG168" t="str">
        <f t="shared" si="98"/>
        <v>N/A</v>
      </c>
      <c r="BH168" t="str">
        <f t="shared" si="99"/>
        <v>N/A</v>
      </c>
      <c r="BI168" t="str">
        <f t="shared" si="100"/>
        <v>N/A</v>
      </c>
      <c r="BJ168" t="str">
        <f t="shared" si="101"/>
        <v>N/A</v>
      </c>
      <c r="BK168" t="str">
        <f t="shared" si="102"/>
        <v>N/A</v>
      </c>
      <c r="BL168" t="str">
        <f t="shared" si="103"/>
        <v>N/A</v>
      </c>
      <c r="BM168" t="str">
        <f t="shared" si="104"/>
        <v>N/A</v>
      </c>
      <c r="BN168" t="str">
        <f t="shared" si="105"/>
        <v>N/A</v>
      </c>
      <c r="BO168" t="str">
        <f t="shared" si="106"/>
        <v>N/A</v>
      </c>
      <c r="BP168" t="str">
        <f t="shared" si="107"/>
        <v>N/A</v>
      </c>
      <c r="BQ168" t="str">
        <f t="shared" si="108"/>
        <v>N/A</v>
      </c>
      <c r="BR168" t="str">
        <f t="shared" si="109"/>
        <v>N/A</v>
      </c>
      <c r="BS168" t="str">
        <f t="shared" si="110"/>
        <v>N/A</v>
      </c>
      <c r="BT168" t="str">
        <f t="shared" si="111"/>
        <v>N/A</v>
      </c>
      <c r="BU168" t="str">
        <f t="shared" si="112"/>
        <v>N/A</v>
      </c>
      <c r="BV168" t="str">
        <f t="shared" si="113"/>
        <v>N/A</v>
      </c>
      <c r="BW168" t="str">
        <f t="shared" si="114"/>
        <v>N/A</v>
      </c>
      <c r="BX168" t="str">
        <f t="shared" si="115"/>
        <v>N/A</v>
      </c>
      <c r="BY168" t="str">
        <f t="shared" si="116"/>
        <v>N/A</v>
      </c>
      <c r="BZ168" t="str">
        <f t="shared" si="117"/>
        <v>N/A</v>
      </c>
      <c r="CA168" t="str">
        <f t="shared" si="118"/>
        <v>N/A</v>
      </c>
      <c r="CB168" t="str">
        <f t="shared" si="119"/>
        <v>N/A</v>
      </c>
      <c r="CC168" t="str">
        <f t="shared" si="120"/>
        <v>N/A</v>
      </c>
      <c r="CD168" t="str">
        <f t="shared" si="121"/>
        <v>N/A</v>
      </c>
      <c r="CE168" t="str">
        <f t="shared" si="122"/>
        <v>N/A</v>
      </c>
      <c r="CF168" t="str">
        <f t="shared" si="123"/>
        <v>N/A</v>
      </c>
      <c r="CG168" t="str">
        <f t="shared" si="124"/>
        <v>N/A</v>
      </c>
      <c r="CH168" t="str">
        <f t="shared" si="125"/>
        <v>N/A</v>
      </c>
      <c r="CI168" t="str">
        <f t="shared" si="126"/>
        <v>N/A</v>
      </c>
      <c r="CJ168" t="str">
        <f t="shared" si="127"/>
        <v>N/A</v>
      </c>
    </row>
    <row r="169" spans="1:88" x14ac:dyDescent="0.25">
      <c r="A169" t="s">
        <v>340</v>
      </c>
      <c r="B169">
        <v>11967</v>
      </c>
      <c r="C169" t="s">
        <v>341</v>
      </c>
      <c r="D169">
        <v>25272</v>
      </c>
      <c r="E169">
        <v>19436</v>
      </c>
      <c r="F169">
        <v>3171</v>
      </c>
      <c r="G169">
        <v>30</v>
      </c>
      <c r="H169">
        <v>179</v>
      </c>
      <c r="I169">
        <v>559</v>
      </c>
      <c r="J169">
        <v>12</v>
      </c>
      <c r="K169">
        <v>56</v>
      </c>
      <c r="L169">
        <v>0</v>
      </c>
      <c r="M169">
        <v>0</v>
      </c>
      <c r="N169">
        <v>0</v>
      </c>
      <c r="O169">
        <v>33</v>
      </c>
      <c r="P169">
        <v>0</v>
      </c>
      <c r="Q169">
        <v>273</v>
      </c>
      <c r="R169">
        <v>0</v>
      </c>
      <c r="S169">
        <v>40</v>
      </c>
      <c r="T169">
        <v>0</v>
      </c>
      <c r="U169">
        <v>0</v>
      </c>
      <c r="V169">
        <v>0</v>
      </c>
      <c r="W169">
        <v>147</v>
      </c>
      <c r="X169">
        <v>657</v>
      </c>
      <c r="Y169">
        <v>40</v>
      </c>
      <c r="Z169">
        <v>25</v>
      </c>
      <c r="AA169">
        <v>70</v>
      </c>
      <c r="AB169">
        <v>0</v>
      </c>
      <c r="AC169">
        <v>11</v>
      </c>
      <c r="AD169">
        <v>0</v>
      </c>
      <c r="AE169">
        <v>0</v>
      </c>
      <c r="AF169">
        <v>0</v>
      </c>
      <c r="AG169">
        <v>58</v>
      </c>
      <c r="AH169">
        <v>304</v>
      </c>
      <c r="AI169">
        <v>148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14</v>
      </c>
      <c r="AQ169">
        <v>9</v>
      </c>
      <c r="AR169">
        <v>0</v>
      </c>
      <c r="AT169">
        <v>11967</v>
      </c>
      <c r="AU169" t="str">
        <f>AX169</f>
        <v>Estimate; Total: - Spanish or Spanish Creole:</v>
      </c>
      <c r="AV169" t="s">
        <v>988</v>
      </c>
      <c r="AX169" t="str">
        <f t="shared" si="128"/>
        <v>Estimate; Total: - Spanish or Spanish Creole:</v>
      </c>
      <c r="AY169" t="str">
        <f t="shared" si="129"/>
        <v>N/A</v>
      </c>
      <c r="AZ169" t="str">
        <f t="shared" si="91"/>
        <v>N/A</v>
      </c>
      <c r="BA169" t="str">
        <f t="shared" si="92"/>
        <v>N/A</v>
      </c>
      <c r="BB169" t="str">
        <f t="shared" si="93"/>
        <v>N/A</v>
      </c>
      <c r="BC169" t="str">
        <f t="shared" si="94"/>
        <v>N/A</v>
      </c>
      <c r="BD169" t="str">
        <f t="shared" si="95"/>
        <v>N/A</v>
      </c>
      <c r="BE169" t="str">
        <f t="shared" si="96"/>
        <v>N/A</v>
      </c>
      <c r="BF169" t="str">
        <f t="shared" si="97"/>
        <v>N/A</v>
      </c>
      <c r="BG169" t="str">
        <f t="shared" si="98"/>
        <v>N/A</v>
      </c>
      <c r="BH169" t="str">
        <f t="shared" si="99"/>
        <v>N/A</v>
      </c>
      <c r="BI169" t="str">
        <f t="shared" si="100"/>
        <v>N/A</v>
      </c>
      <c r="BJ169" t="str">
        <f t="shared" si="101"/>
        <v>N/A</v>
      </c>
      <c r="BK169" t="str">
        <f t="shared" si="102"/>
        <v>N/A</v>
      </c>
      <c r="BL169" t="str">
        <f t="shared" si="103"/>
        <v>N/A</v>
      </c>
      <c r="BM169" t="str">
        <f t="shared" si="104"/>
        <v>N/A</v>
      </c>
      <c r="BN169" t="str">
        <f t="shared" si="105"/>
        <v>N/A</v>
      </c>
      <c r="BO169" t="str">
        <f t="shared" si="106"/>
        <v>N/A</v>
      </c>
      <c r="BP169" t="str">
        <f t="shared" si="107"/>
        <v>N/A</v>
      </c>
      <c r="BQ169" t="str">
        <f t="shared" si="108"/>
        <v>N/A</v>
      </c>
      <c r="BR169" t="str">
        <f t="shared" si="109"/>
        <v>N/A</v>
      </c>
      <c r="BS169" t="str">
        <f t="shared" si="110"/>
        <v>N/A</v>
      </c>
      <c r="BT169" t="str">
        <f t="shared" si="111"/>
        <v>N/A</v>
      </c>
      <c r="BU169" t="str">
        <f t="shared" si="112"/>
        <v>N/A</v>
      </c>
      <c r="BV169" t="str">
        <f t="shared" si="113"/>
        <v>N/A</v>
      </c>
      <c r="BW169" t="str">
        <f t="shared" si="114"/>
        <v>N/A</v>
      </c>
      <c r="BX169" t="str">
        <f t="shared" si="115"/>
        <v>N/A</v>
      </c>
      <c r="BY169" t="str">
        <f t="shared" si="116"/>
        <v>N/A</v>
      </c>
      <c r="BZ169" t="str">
        <f t="shared" si="117"/>
        <v>N/A</v>
      </c>
      <c r="CA169" t="str">
        <f t="shared" si="118"/>
        <v>N/A</v>
      </c>
      <c r="CB169" t="str">
        <f t="shared" si="119"/>
        <v>N/A</v>
      </c>
      <c r="CC169" t="str">
        <f t="shared" si="120"/>
        <v>N/A</v>
      </c>
      <c r="CD169" t="str">
        <f t="shared" si="121"/>
        <v>N/A</v>
      </c>
      <c r="CE169" t="str">
        <f t="shared" si="122"/>
        <v>N/A</v>
      </c>
      <c r="CF169" t="str">
        <f t="shared" si="123"/>
        <v>N/A</v>
      </c>
      <c r="CG169" t="str">
        <f t="shared" si="124"/>
        <v>N/A</v>
      </c>
      <c r="CH169" t="str">
        <f t="shared" si="125"/>
        <v>N/A</v>
      </c>
      <c r="CI169" t="str">
        <f t="shared" si="126"/>
        <v>N/A</v>
      </c>
      <c r="CJ169" t="str">
        <f t="shared" si="127"/>
        <v>N/A</v>
      </c>
    </row>
    <row r="170" spans="1:88" x14ac:dyDescent="0.25">
      <c r="A170" t="s">
        <v>342</v>
      </c>
      <c r="B170">
        <v>11968</v>
      </c>
      <c r="C170" t="s">
        <v>343</v>
      </c>
      <c r="D170">
        <v>10232</v>
      </c>
      <c r="E170">
        <v>7949</v>
      </c>
      <c r="F170">
        <v>1014</v>
      </c>
      <c r="G170">
        <v>156</v>
      </c>
      <c r="H170">
        <v>0</v>
      </c>
      <c r="I170">
        <v>57</v>
      </c>
      <c r="J170">
        <v>263</v>
      </c>
      <c r="K170">
        <v>113</v>
      </c>
      <c r="L170">
        <v>0</v>
      </c>
      <c r="M170">
        <v>0</v>
      </c>
      <c r="N170">
        <v>20</v>
      </c>
      <c r="O170">
        <v>96</v>
      </c>
      <c r="P170">
        <v>32</v>
      </c>
      <c r="Q170">
        <v>109</v>
      </c>
      <c r="R170">
        <v>0</v>
      </c>
      <c r="S170">
        <v>21</v>
      </c>
      <c r="T170">
        <v>0</v>
      </c>
      <c r="U170">
        <v>0</v>
      </c>
      <c r="V170">
        <v>17</v>
      </c>
      <c r="W170">
        <v>32</v>
      </c>
      <c r="X170">
        <v>0</v>
      </c>
      <c r="Y170">
        <v>31</v>
      </c>
      <c r="Z170">
        <v>0</v>
      </c>
      <c r="AA170">
        <v>59</v>
      </c>
      <c r="AB170">
        <v>21</v>
      </c>
      <c r="AC170">
        <v>56</v>
      </c>
      <c r="AD170">
        <v>0</v>
      </c>
      <c r="AE170">
        <v>0</v>
      </c>
      <c r="AF170">
        <v>0</v>
      </c>
      <c r="AG170">
        <v>0</v>
      </c>
      <c r="AH170">
        <v>34</v>
      </c>
      <c r="AI170">
        <v>41</v>
      </c>
      <c r="AJ170">
        <v>64</v>
      </c>
      <c r="AK170">
        <v>0</v>
      </c>
      <c r="AL170">
        <v>0</v>
      </c>
      <c r="AM170">
        <v>9</v>
      </c>
      <c r="AN170">
        <v>0</v>
      </c>
      <c r="AO170">
        <v>25</v>
      </c>
      <c r="AP170">
        <v>3</v>
      </c>
      <c r="AQ170">
        <v>4</v>
      </c>
      <c r="AR170">
        <v>6</v>
      </c>
      <c r="AT170">
        <v>11968</v>
      </c>
      <c r="AU170" t="str">
        <f t="shared" ref="AU170:AU173" si="131">AX170</f>
        <v>Estimate; Total: - Spanish or Spanish Creole:</v>
      </c>
      <c r="AV170" t="s">
        <v>988</v>
      </c>
      <c r="AX170" t="str">
        <f t="shared" si="128"/>
        <v>Estimate; Total: - Spanish or Spanish Creole:</v>
      </c>
      <c r="AY170" t="str">
        <f t="shared" si="129"/>
        <v>N/A</v>
      </c>
      <c r="AZ170" t="str">
        <f t="shared" si="91"/>
        <v>N/A</v>
      </c>
      <c r="BA170" t="str">
        <f t="shared" si="92"/>
        <v>N/A</v>
      </c>
      <c r="BB170" t="str">
        <f t="shared" si="93"/>
        <v>N/A</v>
      </c>
      <c r="BC170" t="str">
        <f t="shared" si="94"/>
        <v>N/A</v>
      </c>
      <c r="BD170" t="str">
        <f t="shared" si="95"/>
        <v>N/A</v>
      </c>
      <c r="BE170" t="str">
        <f t="shared" si="96"/>
        <v>N/A</v>
      </c>
      <c r="BF170" t="str">
        <f t="shared" si="97"/>
        <v>N/A</v>
      </c>
      <c r="BG170" t="str">
        <f t="shared" si="98"/>
        <v>N/A</v>
      </c>
      <c r="BH170" t="str">
        <f t="shared" si="99"/>
        <v>N/A</v>
      </c>
      <c r="BI170" t="str">
        <f t="shared" si="100"/>
        <v>N/A</v>
      </c>
      <c r="BJ170" t="str">
        <f t="shared" si="101"/>
        <v>N/A</v>
      </c>
      <c r="BK170" t="str">
        <f t="shared" si="102"/>
        <v>N/A</v>
      </c>
      <c r="BL170" t="str">
        <f t="shared" si="103"/>
        <v>N/A</v>
      </c>
      <c r="BM170" t="str">
        <f t="shared" si="104"/>
        <v>N/A</v>
      </c>
      <c r="BN170" t="str">
        <f t="shared" si="105"/>
        <v>N/A</v>
      </c>
      <c r="BO170" t="str">
        <f t="shared" si="106"/>
        <v>N/A</v>
      </c>
      <c r="BP170" t="str">
        <f t="shared" si="107"/>
        <v>N/A</v>
      </c>
      <c r="BQ170" t="str">
        <f t="shared" si="108"/>
        <v>N/A</v>
      </c>
      <c r="BR170" t="str">
        <f t="shared" si="109"/>
        <v>N/A</v>
      </c>
      <c r="BS170" t="str">
        <f t="shared" si="110"/>
        <v>N/A</v>
      </c>
      <c r="BT170" t="str">
        <f t="shared" si="111"/>
        <v>N/A</v>
      </c>
      <c r="BU170" t="str">
        <f t="shared" si="112"/>
        <v>N/A</v>
      </c>
      <c r="BV170" t="str">
        <f t="shared" si="113"/>
        <v>N/A</v>
      </c>
      <c r="BW170" t="str">
        <f t="shared" si="114"/>
        <v>N/A</v>
      </c>
      <c r="BX170" t="str">
        <f t="shared" si="115"/>
        <v>N/A</v>
      </c>
      <c r="BY170" t="str">
        <f t="shared" si="116"/>
        <v>N/A</v>
      </c>
      <c r="BZ170" t="str">
        <f t="shared" si="117"/>
        <v>N/A</v>
      </c>
      <c r="CA170" t="str">
        <f t="shared" si="118"/>
        <v>N/A</v>
      </c>
      <c r="CB170" t="str">
        <f t="shared" si="119"/>
        <v>N/A</v>
      </c>
      <c r="CC170" t="str">
        <f t="shared" si="120"/>
        <v>N/A</v>
      </c>
      <c r="CD170" t="str">
        <f t="shared" si="121"/>
        <v>N/A</v>
      </c>
      <c r="CE170" t="str">
        <f t="shared" si="122"/>
        <v>N/A</v>
      </c>
      <c r="CF170" t="str">
        <f t="shared" si="123"/>
        <v>N/A</v>
      </c>
      <c r="CG170" t="str">
        <f t="shared" si="124"/>
        <v>N/A</v>
      </c>
      <c r="CH170" t="str">
        <f t="shared" si="125"/>
        <v>N/A</v>
      </c>
      <c r="CI170" t="str">
        <f t="shared" si="126"/>
        <v>N/A</v>
      </c>
      <c r="CJ170" t="str">
        <f t="shared" si="127"/>
        <v>N/A</v>
      </c>
    </row>
    <row r="171" spans="1:88" x14ac:dyDescent="0.25">
      <c r="A171" t="s">
        <v>344</v>
      </c>
      <c r="B171">
        <v>11970</v>
      </c>
      <c r="C171" t="s">
        <v>345</v>
      </c>
      <c r="D171">
        <v>466</v>
      </c>
      <c r="E171">
        <v>466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T171">
        <v>11970</v>
      </c>
      <c r="AU171" t="str">
        <f t="shared" si="131"/>
        <v>Estimate; Total: - Spanish or Spanish Creole:</v>
      </c>
      <c r="AV171" t="s">
        <v>988</v>
      </c>
      <c r="AX171" t="str">
        <f t="shared" si="128"/>
        <v>Estimate; Total: - Spanish or Spanish Creole:</v>
      </c>
      <c r="AY171" t="str">
        <f t="shared" si="129"/>
        <v>N/A</v>
      </c>
      <c r="AZ171" t="str">
        <f t="shared" si="91"/>
        <v>N/A</v>
      </c>
      <c r="BA171" t="str">
        <f t="shared" si="92"/>
        <v>N/A</v>
      </c>
      <c r="BB171" t="str">
        <f t="shared" si="93"/>
        <v>N/A</v>
      </c>
      <c r="BC171" t="str">
        <f t="shared" si="94"/>
        <v>N/A</v>
      </c>
      <c r="BD171" t="str">
        <f t="shared" si="95"/>
        <v>N/A</v>
      </c>
      <c r="BE171" t="str">
        <f t="shared" si="96"/>
        <v>N/A</v>
      </c>
      <c r="BF171" t="str">
        <f t="shared" si="97"/>
        <v>N/A</v>
      </c>
      <c r="BG171" t="str">
        <f t="shared" si="98"/>
        <v>N/A</v>
      </c>
      <c r="BH171" t="str">
        <f t="shared" si="99"/>
        <v>N/A</v>
      </c>
      <c r="BI171" t="str">
        <f t="shared" si="100"/>
        <v>N/A</v>
      </c>
      <c r="BJ171" t="str">
        <f t="shared" si="101"/>
        <v>N/A</v>
      </c>
      <c r="BK171" t="str">
        <f t="shared" si="102"/>
        <v>N/A</v>
      </c>
      <c r="BL171" t="str">
        <f t="shared" si="103"/>
        <v>N/A</v>
      </c>
      <c r="BM171" t="str">
        <f t="shared" si="104"/>
        <v>N/A</v>
      </c>
      <c r="BN171" t="str">
        <f t="shared" si="105"/>
        <v>N/A</v>
      </c>
      <c r="BO171" t="str">
        <f t="shared" si="106"/>
        <v>N/A</v>
      </c>
      <c r="BP171" t="str">
        <f t="shared" si="107"/>
        <v>N/A</v>
      </c>
      <c r="BQ171" t="str">
        <f t="shared" si="108"/>
        <v>N/A</v>
      </c>
      <c r="BR171" t="str">
        <f t="shared" si="109"/>
        <v>N/A</v>
      </c>
      <c r="BS171" t="str">
        <f t="shared" si="110"/>
        <v>N/A</v>
      </c>
      <c r="BT171" t="str">
        <f t="shared" si="111"/>
        <v>N/A</v>
      </c>
      <c r="BU171" t="str">
        <f t="shared" si="112"/>
        <v>N/A</v>
      </c>
      <c r="BV171" t="str">
        <f t="shared" si="113"/>
        <v>N/A</v>
      </c>
      <c r="BW171" t="str">
        <f t="shared" si="114"/>
        <v>N/A</v>
      </c>
      <c r="BX171" t="str">
        <f t="shared" si="115"/>
        <v>N/A</v>
      </c>
      <c r="BY171" t="str">
        <f t="shared" si="116"/>
        <v>N/A</v>
      </c>
      <c r="BZ171" t="str">
        <f t="shared" si="117"/>
        <v>N/A</v>
      </c>
      <c r="CA171" t="str">
        <f t="shared" si="118"/>
        <v>N/A</v>
      </c>
      <c r="CB171" t="str">
        <f t="shared" si="119"/>
        <v>N/A</v>
      </c>
      <c r="CC171" t="str">
        <f t="shared" si="120"/>
        <v>N/A</v>
      </c>
      <c r="CD171" t="str">
        <f t="shared" si="121"/>
        <v>N/A</v>
      </c>
      <c r="CE171" t="str">
        <f t="shared" si="122"/>
        <v>N/A</v>
      </c>
      <c r="CF171" t="str">
        <f t="shared" si="123"/>
        <v>N/A</v>
      </c>
      <c r="CG171" t="str">
        <f t="shared" si="124"/>
        <v>N/A</v>
      </c>
      <c r="CH171" t="str">
        <f t="shared" si="125"/>
        <v>N/A</v>
      </c>
      <c r="CI171" t="str">
        <f t="shared" si="126"/>
        <v>N/A</v>
      </c>
      <c r="CJ171" t="str">
        <f t="shared" si="127"/>
        <v>N/A</v>
      </c>
    </row>
    <row r="172" spans="1:88" x14ac:dyDescent="0.25">
      <c r="A172" t="s">
        <v>346</v>
      </c>
      <c r="B172">
        <v>11971</v>
      </c>
      <c r="C172" t="s">
        <v>347</v>
      </c>
      <c r="D172">
        <v>6196</v>
      </c>
      <c r="E172">
        <v>5877</v>
      </c>
      <c r="F172">
        <v>107</v>
      </c>
      <c r="G172">
        <v>0</v>
      </c>
      <c r="H172">
        <v>0</v>
      </c>
      <c r="I172">
        <v>75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36</v>
      </c>
      <c r="R172">
        <v>48</v>
      </c>
      <c r="S172">
        <v>29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24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T172">
        <v>11971</v>
      </c>
      <c r="AU172" t="str">
        <f t="shared" si="131"/>
        <v>Estimate; Total: - Spanish or Spanish Creole:</v>
      </c>
      <c r="AV172" t="s">
        <v>988</v>
      </c>
      <c r="AX172" t="str">
        <f t="shared" si="128"/>
        <v>Estimate; Total: - Spanish or Spanish Creole:</v>
      </c>
      <c r="AY172" t="str">
        <f t="shared" si="129"/>
        <v>N/A</v>
      </c>
      <c r="AZ172" t="str">
        <f t="shared" si="91"/>
        <v>N/A</v>
      </c>
      <c r="BA172" t="str">
        <f t="shared" si="92"/>
        <v>N/A</v>
      </c>
      <c r="BB172" t="str">
        <f t="shared" si="93"/>
        <v>N/A</v>
      </c>
      <c r="BC172" t="str">
        <f t="shared" si="94"/>
        <v>N/A</v>
      </c>
      <c r="BD172" t="str">
        <f t="shared" si="95"/>
        <v>N/A</v>
      </c>
      <c r="BE172" t="str">
        <f t="shared" si="96"/>
        <v>N/A</v>
      </c>
      <c r="BF172" t="str">
        <f t="shared" si="97"/>
        <v>N/A</v>
      </c>
      <c r="BG172" t="str">
        <f t="shared" si="98"/>
        <v>N/A</v>
      </c>
      <c r="BH172" t="str">
        <f t="shared" si="99"/>
        <v>N/A</v>
      </c>
      <c r="BI172" t="str">
        <f t="shared" si="100"/>
        <v>N/A</v>
      </c>
      <c r="BJ172" t="str">
        <f t="shared" si="101"/>
        <v>N/A</v>
      </c>
      <c r="BK172" t="str">
        <f t="shared" si="102"/>
        <v>N/A</v>
      </c>
      <c r="BL172" t="str">
        <f t="shared" si="103"/>
        <v>N/A</v>
      </c>
      <c r="BM172" t="str">
        <f t="shared" si="104"/>
        <v>N/A</v>
      </c>
      <c r="BN172" t="str">
        <f t="shared" si="105"/>
        <v>N/A</v>
      </c>
      <c r="BO172" t="str">
        <f t="shared" si="106"/>
        <v>N/A</v>
      </c>
      <c r="BP172" t="str">
        <f t="shared" si="107"/>
        <v>N/A</v>
      </c>
      <c r="BQ172" t="str">
        <f t="shared" si="108"/>
        <v>N/A</v>
      </c>
      <c r="BR172" t="str">
        <f t="shared" si="109"/>
        <v>N/A</v>
      </c>
      <c r="BS172" t="str">
        <f t="shared" si="110"/>
        <v>N/A</v>
      </c>
      <c r="BT172" t="str">
        <f t="shared" si="111"/>
        <v>N/A</v>
      </c>
      <c r="BU172" t="str">
        <f t="shared" si="112"/>
        <v>N/A</v>
      </c>
      <c r="BV172" t="str">
        <f t="shared" si="113"/>
        <v>N/A</v>
      </c>
      <c r="BW172" t="str">
        <f t="shared" si="114"/>
        <v>N/A</v>
      </c>
      <c r="BX172" t="str">
        <f t="shared" si="115"/>
        <v>N/A</v>
      </c>
      <c r="BY172" t="str">
        <f t="shared" si="116"/>
        <v>N/A</v>
      </c>
      <c r="BZ172" t="str">
        <f t="shared" si="117"/>
        <v>N/A</v>
      </c>
      <c r="CA172" t="str">
        <f t="shared" si="118"/>
        <v>N/A</v>
      </c>
      <c r="CB172" t="str">
        <f t="shared" si="119"/>
        <v>N/A</v>
      </c>
      <c r="CC172" t="str">
        <f t="shared" si="120"/>
        <v>N/A</v>
      </c>
      <c r="CD172" t="str">
        <f t="shared" si="121"/>
        <v>N/A</v>
      </c>
      <c r="CE172" t="str">
        <f t="shared" si="122"/>
        <v>N/A</v>
      </c>
      <c r="CF172" t="str">
        <f t="shared" si="123"/>
        <v>N/A</v>
      </c>
      <c r="CG172" t="str">
        <f t="shared" si="124"/>
        <v>N/A</v>
      </c>
      <c r="CH172" t="str">
        <f t="shared" si="125"/>
        <v>N/A</v>
      </c>
      <c r="CI172" t="str">
        <f t="shared" si="126"/>
        <v>N/A</v>
      </c>
      <c r="CJ172" t="str">
        <f t="shared" si="127"/>
        <v>N/A</v>
      </c>
    </row>
    <row r="173" spans="1:88" x14ac:dyDescent="0.25">
      <c r="A173" t="s">
        <v>348</v>
      </c>
      <c r="B173">
        <v>11972</v>
      </c>
      <c r="C173" t="s">
        <v>349</v>
      </c>
      <c r="D173">
        <v>1231</v>
      </c>
      <c r="E173">
        <v>949</v>
      </c>
      <c r="F173">
        <v>138</v>
      </c>
      <c r="G173">
        <v>0</v>
      </c>
      <c r="H173">
        <v>0</v>
      </c>
      <c r="I173">
        <v>18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78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38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T173">
        <v>11972</v>
      </c>
      <c r="AU173" t="str">
        <f t="shared" si="131"/>
        <v>Estimate; Total: - Spanish or Spanish Creole:</v>
      </c>
      <c r="AV173" t="s">
        <v>988</v>
      </c>
      <c r="AX173" t="str">
        <f t="shared" si="128"/>
        <v>Estimate; Total: - Spanish or Spanish Creole:</v>
      </c>
      <c r="AY173" t="str">
        <f t="shared" si="129"/>
        <v>N/A</v>
      </c>
      <c r="AZ173" t="str">
        <f t="shared" si="91"/>
        <v>N/A</v>
      </c>
      <c r="BA173" t="str">
        <f t="shared" si="92"/>
        <v>N/A</v>
      </c>
      <c r="BB173" t="str">
        <f t="shared" si="93"/>
        <v>N/A</v>
      </c>
      <c r="BC173" t="str">
        <f t="shared" si="94"/>
        <v>N/A</v>
      </c>
      <c r="BD173" t="str">
        <f t="shared" si="95"/>
        <v>N/A</v>
      </c>
      <c r="BE173" t="str">
        <f t="shared" si="96"/>
        <v>N/A</v>
      </c>
      <c r="BF173" t="str">
        <f t="shared" si="97"/>
        <v>N/A</v>
      </c>
      <c r="BG173" t="str">
        <f t="shared" si="98"/>
        <v>N/A</v>
      </c>
      <c r="BH173" t="str">
        <f t="shared" si="99"/>
        <v>N/A</v>
      </c>
      <c r="BI173" t="str">
        <f t="shared" si="100"/>
        <v>N/A</v>
      </c>
      <c r="BJ173" t="str">
        <f t="shared" si="101"/>
        <v>N/A</v>
      </c>
      <c r="BK173" t="str">
        <f t="shared" si="102"/>
        <v>N/A</v>
      </c>
      <c r="BL173" t="str">
        <f t="shared" si="103"/>
        <v>N/A</v>
      </c>
      <c r="BM173" t="str">
        <f t="shared" si="104"/>
        <v>N/A</v>
      </c>
      <c r="BN173" t="str">
        <f t="shared" si="105"/>
        <v>N/A</v>
      </c>
      <c r="BO173" t="str">
        <f t="shared" si="106"/>
        <v>N/A</v>
      </c>
      <c r="BP173" t="str">
        <f t="shared" si="107"/>
        <v>N/A</v>
      </c>
      <c r="BQ173" t="str">
        <f t="shared" si="108"/>
        <v>N/A</v>
      </c>
      <c r="BR173" t="str">
        <f t="shared" si="109"/>
        <v>N/A</v>
      </c>
      <c r="BS173" t="str">
        <f t="shared" si="110"/>
        <v>N/A</v>
      </c>
      <c r="BT173" t="str">
        <f t="shared" si="111"/>
        <v>N/A</v>
      </c>
      <c r="BU173" t="str">
        <f t="shared" si="112"/>
        <v>N/A</v>
      </c>
      <c r="BV173" t="str">
        <f t="shared" si="113"/>
        <v>N/A</v>
      </c>
      <c r="BW173" t="str">
        <f t="shared" si="114"/>
        <v>N/A</v>
      </c>
      <c r="BX173" t="str">
        <f t="shared" si="115"/>
        <v>N/A</v>
      </c>
      <c r="BY173" t="str">
        <f t="shared" si="116"/>
        <v>N/A</v>
      </c>
      <c r="BZ173" t="str">
        <f t="shared" si="117"/>
        <v>N/A</v>
      </c>
      <c r="CA173" t="str">
        <f t="shared" si="118"/>
        <v>N/A</v>
      </c>
      <c r="CB173" t="str">
        <f t="shared" si="119"/>
        <v>N/A</v>
      </c>
      <c r="CC173" t="str">
        <f t="shared" si="120"/>
        <v>N/A</v>
      </c>
      <c r="CD173" t="str">
        <f t="shared" si="121"/>
        <v>N/A</v>
      </c>
      <c r="CE173" t="str">
        <f t="shared" si="122"/>
        <v>N/A</v>
      </c>
      <c r="CF173" t="str">
        <f t="shared" si="123"/>
        <v>N/A</v>
      </c>
      <c r="CG173" t="str">
        <f t="shared" si="124"/>
        <v>N/A</v>
      </c>
      <c r="CH173" t="str">
        <f t="shared" si="125"/>
        <v>N/A</v>
      </c>
      <c r="CI173" t="str">
        <f t="shared" si="126"/>
        <v>N/A</v>
      </c>
      <c r="CJ173" t="str">
        <f t="shared" si="127"/>
        <v>N/A</v>
      </c>
    </row>
    <row r="174" spans="1:88" x14ac:dyDescent="0.25">
      <c r="A174" t="s">
        <v>350</v>
      </c>
      <c r="B174">
        <v>11973</v>
      </c>
      <c r="C174" t="s">
        <v>351</v>
      </c>
      <c r="D174">
        <v>40</v>
      </c>
      <c r="E174">
        <v>5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5</v>
      </c>
      <c r="Z174">
        <v>0</v>
      </c>
      <c r="AA174">
        <v>20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10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T174">
        <v>11973</v>
      </c>
      <c r="AU174" t="str">
        <f>BS174</f>
        <v>Estimate; Total: - Chinese:</v>
      </c>
      <c r="AV174" t="s">
        <v>989</v>
      </c>
      <c r="AX174" t="str">
        <f t="shared" si="128"/>
        <v>FALSE</v>
      </c>
      <c r="AY174" t="str">
        <f t="shared" si="129"/>
        <v>FALSE</v>
      </c>
      <c r="AZ174" t="str">
        <f t="shared" si="91"/>
        <v>FALSE</v>
      </c>
      <c r="BA174" t="str">
        <f t="shared" si="92"/>
        <v>FALSE</v>
      </c>
      <c r="BB174" t="str">
        <f t="shared" si="93"/>
        <v>FALSE</v>
      </c>
      <c r="BC174" t="str">
        <f t="shared" si="94"/>
        <v>FALSE</v>
      </c>
      <c r="BD174" t="str">
        <f t="shared" si="95"/>
        <v>FALSE</v>
      </c>
      <c r="BE174" t="str">
        <f t="shared" si="96"/>
        <v>FALSE</v>
      </c>
      <c r="BF174" t="str">
        <f t="shared" si="97"/>
        <v>FALSE</v>
      </c>
      <c r="BG174" t="str">
        <f t="shared" si="98"/>
        <v>FALSE</v>
      </c>
      <c r="BH174" t="str">
        <f t="shared" si="99"/>
        <v>FALSE</v>
      </c>
      <c r="BI174" t="str">
        <f t="shared" si="100"/>
        <v>FALSE</v>
      </c>
      <c r="BJ174" t="str">
        <f t="shared" si="101"/>
        <v>FALSE</v>
      </c>
      <c r="BK174" t="str">
        <f t="shared" si="102"/>
        <v>FALSE</v>
      </c>
      <c r="BL174" t="str">
        <f t="shared" si="103"/>
        <v>FALSE</v>
      </c>
      <c r="BM174" t="str">
        <f t="shared" si="104"/>
        <v>FALSE</v>
      </c>
      <c r="BN174" t="str">
        <f t="shared" si="105"/>
        <v>FALSE</v>
      </c>
      <c r="BO174" t="str">
        <f t="shared" si="106"/>
        <v>FALSE</v>
      </c>
      <c r="BP174" t="str">
        <f t="shared" si="107"/>
        <v>FALSE</v>
      </c>
      <c r="BQ174" t="str">
        <f t="shared" si="108"/>
        <v>FALSE</v>
      </c>
      <c r="BR174" t="str">
        <f t="shared" si="109"/>
        <v>FALSE</v>
      </c>
      <c r="BS174" t="str">
        <f t="shared" si="110"/>
        <v>Estimate; Total: - Chinese:</v>
      </c>
      <c r="BT174" t="str">
        <f t="shared" si="111"/>
        <v>N/A</v>
      </c>
      <c r="BU174" t="str">
        <f t="shared" si="112"/>
        <v>N/A</v>
      </c>
      <c r="BV174" t="str">
        <f t="shared" si="113"/>
        <v>N/A</v>
      </c>
      <c r="BW174" t="str">
        <f t="shared" si="114"/>
        <v>N/A</v>
      </c>
      <c r="BX174" t="str">
        <f t="shared" si="115"/>
        <v>N/A</v>
      </c>
      <c r="BY174" t="str">
        <f t="shared" si="116"/>
        <v>N/A</v>
      </c>
      <c r="BZ174" t="str">
        <f t="shared" si="117"/>
        <v>N/A</v>
      </c>
      <c r="CA174" t="str">
        <f t="shared" si="118"/>
        <v>N/A</v>
      </c>
      <c r="CB174" t="str">
        <f t="shared" si="119"/>
        <v>N/A</v>
      </c>
      <c r="CC174" t="str">
        <f t="shared" si="120"/>
        <v>N/A</v>
      </c>
      <c r="CD174" t="str">
        <f t="shared" si="121"/>
        <v>N/A</v>
      </c>
      <c r="CE174" t="str">
        <f t="shared" si="122"/>
        <v>N/A</v>
      </c>
      <c r="CF174" t="str">
        <f t="shared" si="123"/>
        <v>N/A</v>
      </c>
      <c r="CG174" t="str">
        <f t="shared" si="124"/>
        <v>N/A</v>
      </c>
      <c r="CH174" t="str">
        <f t="shared" si="125"/>
        <v>N/A</v>
      </c>
      <c r="CI174" t="str">
        <f t="shared" si="126"/>
        <v>N/A</v>
      </c>
      <c r="CJ174" t="str">
        <f t="shared" si="127"/>
        <v>N/A</v>
      </c>
    </row>
    <row r="175" spans="1:88" x14ac:dyDescent="0.25">
      <c r="A175" t="s">
        <v>352</v>
      </c>
      <c r="B175">
        <v>11975</v>
      </c>
      <c r="C175" t="s">
        <v>353</v>
      </c>
      <c r="D175">
        <v>352</v>
      </c>
      <c r="E175">
        <v>312</v>
      </c>
      <c r="F175">
        <v>18</v>
      </c>
      <c r="G175">
        <v>3</v>
      </c>
      <c r="H175">
        <v>0</v>
      </c>
      <c r="I175">
        <v>0</v>
      </c>
      <c r="J175">
        <v>0</v>
      </c>
      <c r="K175">
        <v>3</v>
      </c>
      <c r="L175">
        <v>0</v>
      </c>
      <c r="M175">
        <v>0</v>
      </c>
      <c r="N175">
        <v>8</v>
      </c>
      <c r="O175">
        <v>8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T175">
        <v>11975</v>
      </c>
      <c r="AU175" t="str">
        <f>AX175</f>
        <v>Estimate; Total: - Spanish or Spanish Creole:</v>
      </c>
      <c r="AV175" t="s">
        <v>988</v>
      </c>
      <c r="AX175" t="str">
        <f t="shared" si="128"/>
        <v>Estimate; Total: - Spanish or Spanish Creole:</v>
      </c>
      <c r="AY175" t="str">
        <f t="shared" si="129"/>
        <v>N/A</v>
      </c>
      <c r="AZ175" t="str">
        <f t="shared" si="91"/>
        <v>N/A</v>
      </c>
      <c r="BA175" t="str">
        <f t="shared" si="92"/>
        <v>N/A</v>
      </c>
      <c r="BB175" t="str">
        <f t="shared" si="93"/>
        <v>N/A</v>
      </c>
      <c r="BC175" t="str">
        <f t="shared" si="94"/>
        <v>N/A</v>
      </c>
      <c r="BD175" t="str">
        <f t="shared" si="95"/>
        <v>N/A</v>
      </c>
      <c r="BE175" t="str">
        <f t="shared" si="96"/>
        <v>N/A</v>
      </c>
      <c r="BF175" t="str">
        <f t="shared" si="97"/>
        <v>N/A</v>
      </c>
      <c r="BG175" t="str">
        <f t="shared" si="98"/>
        <v>N/A</v>
      </c>
      <c r="BH175" t="str">
        <f t="shared" si="99"/>
        <v>N/A</v>
      </c>
      <c r="BI175" t="str">
        <f t="shared" si="100"/>
        <v>N/A</v>
      </c>
      <c r="BJ175" t="str">
        <f t="shared" si="101"/>
        <v>N/A</v>
      </c>
      <c r="BK175" t="str">
        <f t="shared" si="102"/>
        <v>N/A</v>
      </c>
      <c r="BL175" t="str">
        <f t="shared" si="103"/>
        <v>N/A</v>
      </c>
      <c r="BM175" t="str">
        <f t="shared" si="104"/>
        <v>N/A</v>
      </c>
      <c r="BN175" t="str">
        <f t="shared" si="105"/>
        <v>N/A</v>
      </c>
      <c r="BO175" t="str">
        <f t="shared" si="106"/>
        <v>N/A</v>
      </c>
      <c r="BP175" t="str">
        <f t="shared" si="107"/>
        <v>N/A</v>
      </c>
      <c r="BQ175" t="str">
        <f t="shared" si="108"/>
        <v>N/A</v>
      </c>
      <c r="BR175" t="str">
        <f t="shared" si="109"/>
        <v>N/A</v>
      </c>
      <c r="BS175" t="str">
        <f t="shared" si="110"/>
        <v>N/A</v>
      </c>
      <c r="BT175" t="str">
        <f t="shared" si="111"/>
        <v>N/A</v>
      </c>
      <c r="BU175" t="str">
        <f t="shared" si="112"/>
        <v>N/A</v>
      </c>
      <c r="BV175" t="str">
        <f t="shared" si="113"/>
        <v>N/A</v>
      </c>
      <c r="BW175" t="str">
        <f t="shared" si="114"/>
        <v>N/A</v>
      </c>
      <c r="BX175" t="str">
        <f t="shared" si="115"/>
        <v>N/A</v>
      </c>
      <c r="BY175" t="str">
        <f t="shared" si="116"/>
        <v>N/A</v>
      </c>
      <c r="BZ175" t="str">
        <f t="shared" si="117"/>
        <v>N/A</v>
      </c>
      <c r="CA175" t="str">
        <f t="shared" si="118"/>
        <v>N/A</v>
      </c>
      <c r="CB175" t="str">
        <f t="shared" si="119"/>
        <v>N/A</v>
      </c>
      <c r="CC175" t="str">
        <f t="shared" si="120"/>
        <v>N/A</v>
      </c>
      <c r="CD175" t="str">
        <f t="shared" si="121"/>
        <v>N/A</v>
      </c>
      <c r="CE175" t="str">
        <f t="shared" si="122"/>
        <v>N/A</v>
      </c>
      <c r="CF175" t="str">
        <f t="shared" si="123"/>
        <v>N/A</v>
      </c>
      <c r="CG175" t="str">
        <f t="shared" si="124"/>
        <v>N/A</v>
      </c>
      <c r="CH175" t="str">
        <f t="shared" si="125"/>
        <v>N/A</v>
      </c>
      <c r="CI175" t="str">
        <f t="shared" si="126"/>
        <v>N/A</v>
      </c>
      <c r="CJ175" t="str">
        <f t="shared" si="127"/>
        <v>N/A</v>
      </c>
    </row>
    <row r="176" spans="1:88" x14ac:dyDescent="0.25">
      <c r="A176" t="s">
        <v>354</v>
      </c>
      <c r="B176">
        <v>11976</v>
      </c>
      <c r="C176" t="s">
        <v>355</v>
      </c>
      <c r="D176">
        <v>2213</v>
      </c>
      <c r="E176">
        <v>1895</v>
      </c>
      <c r="F176">
        <v>103</v>
      </c>
      <c r="G176">
        <v>79</v>
      </c>
      <c r="H176">
        <v>0</v>
      </c>
      <c r="I176">
        <v>14</v>
      </c>
      <c r="J176">
        <v>5</v>
      </c>
      <c r="K176">
        <v>60</v>
      </c>
      <c r="L176">
        <v>0</v>
      </c>
      <c r="M176">
        <v>0</v>
      </c>
      <c r="N176">
        <v>0</v>
      </c>
      <c r="O176">
        <v>13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36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8</v>
      </c>
      <c r="AQ176">
        <v>0</v>
      </c>
      <c r="AR176">
        <v>0</v>
      </c>
      <c r="AT176">
        <v>11976</v>
      </c>
      <c r="AU176" t="str">
        <f t="shared" ref="AU176:AU179" si="132">AX176</f>
        <v>Estimate; Total: - Spanish or Spanish Creole:</v>
      </c>
      <c r="AV176" t="s">
        <v>988</v>
      </c>
      <c r="AX176" t="str">
        <f t="shared" si="128"/>
        <v>Estimate; Total: - Spanish or Spanish Creole:</v>
      </c>
      <c r="AY176" t="str">
        <f t="shared" si="129"/>
        <v>N/A</v>
      </c>
      <c r="AZ176" t="str">
        <f t="shared" si="91"/>
        <v>N/A</v>
      </c>
      <c r="BA176" t="str">
        <f t="shared" si="92"/>
        <v>N/A</v>
      </c>
      <c r="BB176" t="str">
        <f t="shared" si="93"/>
        <v>N/A</v>
      </c>
      <c r="BC176" t="str">
        <f t="shared" si="94"/>
        <v>N/A</v>
      </c>
      <c r="BD176" t="str">
        <f t="shared" si="95"/>
        <v>N/A</v>
      </c>
      <c r="BE176" t="str">
        <f t="shared" si="96"/>
        <v>N/A</v>
      </c>
      <c r="BF176" t="str">
        <f t="shared" si="97"/>
        <v>N/A</v>
      </c>
      <c r="BG176" t="str">
        <f t="shared" si="98"/>
        <v>N/A</v>
      </c>
      <c r="BH176" t="str">
        <f t="shared" si="99"/>
        <v>N/A</v>
      </c>
      <c r="BI176" t="str">
        <f t="shared" si="100"/>
        <v>N/A</v>
      </c>
      <c r="BJ176" t="str">
        <f t="shared" si="101"/>
        <v>N/A</v>
      </c>
      <c r="BK176" t="str">
        <f t="shared" si="102"/>
        <v>N/A</v>
      </c>
      <c r="BL176" t="str">
        <f t="shared" si="103"/>
        <v>N/A</v>
      </c>
      <c r="BM176" t="str">
        <f t="shared" si="104"/>
        <v>N/A</v>
      </c>
      <c r="BN176" t="str">
        <f t="shared" si="105"/>
        <v>N/A</v>
      </c>
      <c r="BO176" t="str">
        <f t="shared" si="106"/>
        <v>N/A</v>
      </c>
      <c r="BP176" t="str">
        <f t="shared" si="107"/>
        <v>N/A</v>
      </c>
      <c r="BQ176" t="str">
        <f t="shared" si="108"/>
        <v>N/A</v>
      </c>
      <c r="BR176" t="str">
        <f t="shared" si="109"/>
        <v>N/A</v>
      </c>
      <c r="BS176" t="str">
        <f t="shared" si="110"/>
        <v>N/A</v>
      </c>
      <c r="BT176" t="str">
        <f t="shared" si="111"/>
        <v>N/A</v>
      </c>
      <c r="BU176" t="str">
        <f t="shared" si="112"/>
        <v>N/A</v>
      </c>
      <c r="BV176" t="str">
        <f t="shared" si="113"/>
        <v>N/A</v>
      </c>
      <c r="BW176" t="str">
        <f t="shared" si="114"/>
        <v>N/A</v>
      </c>
      <c r="BX176" t="str">
        <f t="shared" si="115"/>
        <v>N/A</v>
      </c>
      <c r="BY176" t="str">
        <f t="shared" si="116"/>
        <v>N/A</v>
      </c>
      <c r="BZ176" t="str">
        <f t="shared" si="117"/>
        <v>N/A</v>
      </c>
      <c r="CA176" t="str">
        <f t="shared" si="118"/>
        <v>N/A</v>
      </c>
      <c r="CB176" t="str">
        <f t="shared" si="119"/>
        <v>N/A</v>
      </c>
      <c r="CC176" t="str">
        <f t="shared" si="120"/>
        <v>N/A</v>
      </c>
      <c r="CD176" t="str">
        <f t="shared" si="121"/>
        <v>N/A</v>
      </c>
      <c r="CE176" t="str">
        <f t="shared" si="122"/>
        <v>N/A</v>
      </c>
      <c r="CF176" t="str">
        <f t="shared" si="123"/>
        <v>N/A</v>
      </c>
      <c r="CG176" t="str">
        <f t="shared" si="124"/>
        <v>N/A</v>
      </c>
      <c r="CH176" t="str">
        <f t="shared" si="125"/>
        <v>N/A</v>
      </c>
      <c r="CI176" t="str">
        <f t="shared" si="126"/>
        <v>N/A</v>
      </c>
      <c r="CJ176" t="str">
        <f t="shared" si="127"/>
        <v>N/A</v>
      </c>
    </row>
    <row r="177" spans="1:88" x14ac:dyDescent="0.25">
      <c r="A177" t="s">
        <v>356</v>
      </c>
      <c r="B177">
        <v>11977</v>
      </c>
      <c r="C177" t="s">
        <v>357</v>
      </c>
      <c r="D177">
        <v>2496</v>
      </c>
      <c r="E177">
        <v>2158</v>
      </c>
      <c r="F177">
        <v>204</v>
      </c>
      <c r="G177">
        <v>40</v>
      </c>
      <c r="H177">
        <v>0</v>
      </c>
      <c r="I177">
        <v>47</v>
      </c>
      <c r="J177">
        <v>0</v>
      </c>
      <c r="K177">
        <v>13</v>
      </c>
      <c r="L177">
        <v>0</v>
      </c>
      <c r="M177">
        <v>0</v>
      </c>
      <c r="N177">
        <v>0</v>
      </c>
      <c r="O177">
        <v>0</v>
      </c>
      <c r="P177">
        <v>3</v>
      </c>
      <c r="Q177">
        <v>14</v>
      </c>
      <c r="R177">
        <v>0</v>
      </c>
      <c r="S177">
        <v>0</v>
      </c>
      <c r="T177">
        <v>6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11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T177">
        <v>11977</v>
      </c>
      <c r="AU177" t="str">
        <f t="shared" si="132"/>
        <v>Estimate; Total: - Spanish or Spanish Creole:</v>
      </c>
      <c r="AV177" t="s">
        <v>988</v>
      </c>
      <c r="AX177" t="str">
        <f t="shared" si="128"/>
        <v>Estimate; Total: - Spanish or Spanish Creole:</v>
      </c>
      <c r="AY177" t="str">
        <f t="shared" si="129"/>
        <v>N/A</v>
      </c>
      <c r="AZ177" t="str">
        <f t="shared" si="91"/>
        <v>N/A</v>
      </c>
      <c r="BA177" t="str">
        <f t="shared" si="92"/>
        <v>N/A</v>
      </c>
      <c r="BB177" t="str">
        <f t="shared" si="93"/>
        <v>N/A</v>
      </c>
      <c r="BC177" t="str">
        <f t="shared" si="94"/>
        <v>N/A</v>
      </c>
      <c r="BD177" t="str">
        <f t="shared" si="95"/>
        <v>N/A</v>
      </c>
      <c r="BE177" t="str">
        <f t="shared" si="96"/>
        <v>N/A</v>
      </c>
      <c r="BF177" t="str">
        <f t="shared" si="97"/>
        <v>N/A</v>
      </c>
      <c r="BG177" t="str">
        <f t="shared" si="98"/>
        <v>N/A</v>
      </c>
      <c r="BH177" t="str">
        <f t="shared" si="99"/>
        <v>N/A</v>
      </c>
      <c r="BI177" t="str">
        <f t="shared" si="100"/>
        <v>N/A</v>
      </c>
      <c r="BJ177" t="str">
        <f t="shared" si="101"/>
        <v>N/A</v>
      </c>
      <c r="BK177" t="str">
        <f t="shared" si="102"/>
        <v>N/A</v>
      </c>
      <c r="BL177" t="str">
        <f t="shared" si="103"/>
        <v>N/A</v>
      </c>
      <c r="BM177" t="str">
        <f t="shared" si="104"/>
        <v>N/A</v>
      </c>
      <c r="BN177" t="str">
        <f t="shared" si="105"/>
        <v>N/A</v>
      </c>
      <c r="BO177" t="str">
        <f t="shared" si="106"/>
        <v>N/A</v>
      </c>
      <c r="BP177" t="str">
        <f t="shared" si="107"/>
        <v>N/A</v>
      </c>
      <c r="BQ177" t="str">
        <f t="shared" si="108"/>
        <v>N/A</v>
      </c>
      <c r="BR177" t="str">
        <f t="shared" si="109"/>
        <v>N/A</v>
      </c>
      <c r="BS177" t="str">
        <f t="shared" si="110"/>
        <v>N/A</v>
      </c>
      <c r="BT177" t="str">
        <f t="shared" si="111"/>
        <v>N/A</v>
      </c>
      <c r="BU177" t="str">
        <f t="shared" si="112"/>
        <v>N/A</v>
      </c>
      <c r="BV177" t="str">
        <f t="shared" si="113"/>
        <v>N/A</v>
      </c>
      <c r="BW177" t="str">
        <f t="shared" si="114"/>
        <v>N/A</v>
      </c>
      <c r="BX177" t="str">
        <f t="shared" si="115"/>
        <v>N/A</v>
      </c>
      <c r="BY177" t="str">
        <f t="shared" si="116"/>
        <v>N/A</v>
      </c>
      <c r="BZ177" t="str">
        <f t="shared" si="117"/>
        <v>N/A</v>
      </c>
      <c r="CA177" t="str">
        <f t="shared" si="118"/>
        <v>N/A</v>
      </c>
      <c r="CB177" t="str">
        <f t="shared" si="119"/>
        <v>N/A</v>
      </c>
      <c r="CC177" t="str">
        <f t="shared" si="120"/>
        <v>N/A</v>
      </c>
      <c r="CD177" t="str">
        <f t="shared" si="121"/>
        <v>N/A</v>
      </c>
      <c r="CE177" t="str">
        <f t="shared" si="122"/>
        <v>N/A</v>
      </c>
      <c r="CF177" t="str">
        <f t="shared" si="123"/>
        <v>N/A</v>
      </c>
      <c r="CG177" t="str">
        <f t="shared" si="124"/>
        <v>N/A</v>
      </c>
      <c r="CH177" t="str">
        <f t="shared" si="125"/>
        <v>N/A</v>
      </c>
      <c r="CI177" t="str">
        <f t="shared" si="126"/>
        <v>N/A</v>
      </c>
      <c r="CJ177" t="str">
        <f t="shared" si="127"/>
        <v>N/A</v>
      </c>
    </row>
    <row r="178" spans="1:88" x14ac:dyDescent="0.25">
      <c r="A178" t="s">
        <v>358</v>
      </c>
      <c r="B178">
        <v>11978</v>
      </c>
      <c r="C178" t="s">
        <v>359</v>
      </c>
      <c r="D178">
        <v>2805</v>
      </c>
      <c r="E178">
        <v>2342</v>
      </c>
      <c r="F178">
        <v>324</v>
      </c>
      <c r="G178">
        <v>20</v>
      </c>
      <c r="H178">
        <v>0</v>
      </c>
      <c r="I178">
        <v>27</v>
      </c>
      <c r="J178">
        <v>0</v>
      </c>
      <c r="K178">
        <v>3</v>
      </c>
      <c r="L178">
        <v>9</v>
      </c>
      <c r="M178">
        <v>10</v>
      </c>
      <c r="N178">
        <v>9</v>
      </c>
      <c r="O178">
        <v>0</v>
      </c>
      <c r="P178">
        <v>0</v>
      </c>
      <c r="Q178">
        <v>18</v>
      </c>
      <c r="R178">
        <v>0</v>
      </c>
      <c r="S178">
        <v>0</v>
      </c>
      <c r="T178">
        <v>0</v>
      </c>
      <c r="U178">
        <v>2</v>
      </c>
      <c r="V178">
        <v>0</v>
      </c>
      <c r="W178">
        <v>0</v>
      </c>
      <c r="X178">
        <v>0</v>
      </c>
      <c r="Y178">
        <v>0</v>
      </c>
      <c r="Z178">
        <v>12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4</v>
      </c>
      <c r="AH178">
        <v>0</v>
      </c>
      <c r="AI178">
        <v>6</v>
      </c>
      <c r="AJ178">
        <v>9</v>
      </c>
      <c r="AK178">
        <v>0</v>
      </c>
      <c r="AL178">
        <v>0</v>
      </c>
      <c r="AM178">
        <v>0</v>
      </c>
      <c r="AN178">
        <v>0</v>
      </c>
      <c r="AO178">
        <v>5</v>
      </c>
      <c r="AP178">
        <v>5</v>
      </c>
      <c r="AQ178">
        <v>0</v>
      </c>
      <c r="AR178">
        <v>0</v>
      </c>
      <c r="AT178">
        <v>11978</v>
      </c>
      <c r="AU178" t="str">
        <f t="shared" si="132"/>
        <v>Estimate; Total: - Spanish or Spanish Creole:</v>
      </c>
      <c r="AV178" t="s">
        <v>988</v>
      </c>
      <c r="AX178" t="str">
        <f t="shared" si="128"/>
        <v>Estimate; Total: - Spanish or Spanish Creole:</v>
      </c>
      <c r="AY178" t="str">
        <f t="shared" si="129"/>
        <v>N/A</v>
      </c>
      <c r="AZ178" t="str">
        <f t="shared" si="91"/>
        <v>N/A</v>
      </c>
      <c r="BA178" t="str">
        <f t="shared" si="92"/>
        <v>N/A</v>
      </c>
      <c r="BB178" t="str">
        <f t="shared" si="93"/>
        <v>N/A</v>
      </c>
      <c r="BC178" t="str">
        <f t="shared" si="94"/>
        <v>N/A</v>
      </c>
      <c r="BD178" t="str">
        <f t="shared" si="95"/>
        <v>N/A</v>
      </c>
      <c r="BE178" t="str">
        <f t="shared" si="96"/>
        <v>N/A</v>
      </c>
      <c r="BF178" t="str">
        <f t="shared" si="97"/>
        <v>N/A</v>
      </c>
      <c r="BG178" t="str">
        <f t="shared" si="98"/>
        <v>N/A</v>
      </c>
      <c r="BH178" t="str">
        <f t="shared" si="99"/>
        <v>N/A</v>
      </c>
      <c r="BI178" t="str">
        <f t="shared" si="100"/>
        <v>N/A</v>
      </c>
      <c r="BJ178" t="str">
        <f t="shared" si="101"/>
        <v>N/A</v>
      </c>
      <c r="BK178" t="str">
        <f t="shared" si="102"/>
        <v>N/A</v>
      </c>
      <c r="BL178" t="str">
        <f t="shared" si="103"/>
        <v>N/A</v>
      </c>
      <c r="BM178" t="str">
        <f t="shared" si="104"/>
        <v>N/A</v>
      </c>
      <c r="BN178" t="str">
        <f t="shared" si="105"/>
        <v>N/A</v>
      </c>
      <c r="BO178" t="str">
        <f t="shared" si="106"/>
        <v>N/A</v>
      </c>
      <c r="BP178" t="str">
        <f t="shared" si="107"/>
        <v>N/A</v>
      </c>
      <c r="BQ178" t="str">
        <f t="shared" si="108"/>
        <v>N/A</v>
      </c>
      <c r="BR178" t="str">
        <f t="shared" si="109"/>
        <v>N/A</v>
      </c>
      <c r="BS178" t="str">
        <f t="shared" si="110"/>
        <v>N/A</v>
      </c>
      <c r="BT178" t="str">
        <f t="shared" si="111"/>
        <v>N/A</v>
      </c>
      <c r="BU178" t="str">
        <f t="shared" si="112"/>
        <v>N/A</v>
      </c>
      <c r="BV178" t="str">
        <f t="shared" si="113"/>
        <v>N/A</v>
      </c>
      <c r="BW178" t="str">
        <f t="shared" si="114"/>
        <v>N/A</v>
      </c>
      <c r="BX178" t="str">
        <f t="shared" si="115"/>
        <v>N/A</v>
      </c>
      <c r="BY178" t="str">
        <f t="shared" si="116"/>
        <v>N/A</v>
      </c>
      <c r="BZ178" t="str">
        <f t="shared" si="117"/>
        <v>N/A</v>
      </c>
      <c r="CA178" t="str">
        <f t="shared" si="118"/>
        <v>N/A</v>
      </c>
      <c r="CB178" t="str">
        <f t="shared" si="119"/>
        <v>N/A</v>
      </c>
      <c r="CC178" t="str">
        <f t="shared" si="120"/>
        <v>N/A</v>
      </c>
      <c r="CD178" t="str">
        <f t="shared" si="121"/>
        <v>N/A</v>
      </c>
      <c r="CE178" t="str">
        <f t="shared" si="122"/>
        <v>N/A</v>
      </c>
      <c r="CF178" t="str">
        <f t="shared" si="123"/>
        <v>N/A</v>
      </c>
      <c r="CG178" t="str">
        <f t="shared" si="124"/>
        <v>N/A</v>
      </c>
      <c r="CH178" t="str">
        <f t="shared" si="125"/>
        <v>N/A</v>
      </c>
      <c r="CI178" t="str">
        <f t="shared" si="126"/>
        <v>N/A</v>
      </c>
      <c r="CJ178" t="str">
        <f t="shared" si="127"/>
        <v>N/A</v>
      </c>
    </row>
    <row r="179" spans="1:88" x14ac:dyDescent="0.25">
      <c r="A179" t="s">
        <v>360</v>
      </c>
      <c r="B179">
        <v>11980</v>
      </c>
      <c r="C179" t="s">
        <v>361</v>
      </c>
      <c r="D179">
        <v>4578</v>
      </c>
      <c r="E179">
        <v>4042</v>
      </c>
      <c r="F179">
        <v>394</v>
      </c>
      <c r="G179">
        <v>0</v>
      </c>
      <c r="H179">
        <v>8</v>
      </c>
      <c r="I179">
        <v>52</v>
      </c>
      <c r="J179">
        <v>12</v>
      </c>
      <c r="K179">
        <v>16</v>
      </c>
      <c r="L179">
        <v>6</v>
      </c>
      <c r="M179">
        <v>0</v>
      </c>
      <c r="N179">
        <v>0</v>
      </c>
      <c r="O179">
        <v>12</v>
      </c>
      <c r="P179">
        <v>6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14</v>
      </c>
      <c r="AI179">
        <v>16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T179">
        <v>11980</v>
      </c>
      <c r="AU179" t="str">
        <f t="shared" si="132"/>
        <v>Estimate; Total: - Spanish or Spanish Creole:</v>
      </c>
      <c r="AV179" t="s">
        <v>988</v>
      </c>
      <c r="AX179" t="str">
        <f t="shared" si="128"/>
        <v>Estimate; Total: - Spanish or Spanish Creole:</v>
      </c>
      <c r="AY179" t="str">
        <f t="shared" si="129"/>
        <v>N/A</v>
      </c>
      <c r="AZ179" t="str">
        <f t="shared" si="91"/>
        <v>N/A</v>
      </c>
      <c r="BA179" t="str">
        <f t="shared" si="92"/>
        <v>N/A</v>
      </c>
      <c r="BB179" t="str">
        <f t="shared" si="93"/>
        <v>N/A</v>
      </c>
      <c r="BC179" t="str">
        <f t="shared" si="94"/>
        <v>N/A</v>
      </c>
      <c r="BD179" t="str">
        <f t="shared" si="95"/>
        <v>N/A</v>
      </c>
      <c r="BE179" t="str">
        <f t="shared" si="96"/>
        <v>N/A</v>
      </c>
      <c r="BF179" t="str">
        <f t="shared" si="97"/>
        <v>N/A</v>
      </c>
      <c r="BG179" t="str">
        <f t="shared" si="98"/>
        <v>N/A</v>
      </c>
      <c r="BH179" t="str">
        <f t="shared" si="99"/>
        <v>N/A</v>
      </c>
      <c r="BI179" t="str">
        <f t="shared" si="100"/>
        <v>N/A</v>
      </c>
      <c r="BJ179" t="str">
        <f t="shared" si="101"/>
        <v>N/A</v>
      </c>
      <c r="BK179" t="str">
        <f t="shared" si="102"/>
        <v>N/A</v>
      </c>
      <c r="BL179" t="str">
        <f t="shared" si="103"/>
        <v>N/A</v>
      </c>
      <c r="BM179" t="str">
        <f t="shared" si="104"/>
        <v>N/A</v>
      </c>
      <c r="BN179" t="str">
        <f t="shared" si="105"/>
        <v>N/A</v>
      </c>
      <c r="BO179" t="str">
        <f t="shared" si="106"/>
        <v>N/A</v>
      </c>
      <c r="BP179" t="str">
        <f t="shared" si="107"/>
        <v>N/A</v>
      </c>
      <c r="BQ179" t="str">
        <f t="shared" si="108"/>
        <v>N/A</v>
      </c>
      <c r="BR179" t="str">
        <f t="shared" si="109"/>
        <v>N/A</v>
      </c>
      <c r="BS179" t="str">
        <f t="shared" si="110"/>
        <v>N/A</v>
      </c>
      <c r="BT179" t="str">
        <f t="shared" si="111"/>
        <v>N/A</v>
      </c>
      <c r="BU179" t="str">
        <f t="shared" si="112"/>
        <v>N/A</v>
      </c>
      <c r="BV179" t="str">
        <f t="shared" si="113"/>
        <v>N/A</v>
      </c>
      <c r="BW179" t="str">
        <f t="shared" si="114"/>
        <v>N/A</v>
      </c>
      <c r="BX179" t="str">
        <f t="shared" si="115"/>
        <v>N/A</v>
      </c>
      <c r="BY179" t="str">
        <f t="shared" si="116"/>
        <v>N/A</v>
      </c>
      <c r="BZ179" t="str">
        <f t="shared" si="117"/>
        <v>N/A</v>
      </c>
      <c r="CA179" t="str">
        <f t="shared" si="118"/>
        <v>N/A</v>
      </c>
      <c r="CB179" t="str">
        <f t="shared" si="119"/>
        <v>N/A</v>
      </c>
      <c r="CC179" t="str">
        <f t="shared" si="120"/>
        <v>N/A</v>
      </c>
      <c r="CD179" t="str">
        <f t="shared" si="121"/>
        <v>N/A</v>
      </c>
      <c r="CE179" t="str">
        <f t="shared" si="122"/>
        <v>N/A</v>
      </c>
      <c r="CF179" t="str">
        <f t="shared" si="123"/>
        <v>N/A</v>
      </c>
      <c r="CG179" t="str">
        <f t="shared" si="124"/>
        <v>N/A</v>
      </c>
      <c r="CH179" t="str">
        <f t="shared" si="125"/>
        <v>N/A</v>
      </c>
      <c r="CI179" t="str">
        <f t="shared" si="126"/>
        <v>N/A</v>
      </c>
      <c r="CJ179" t="str">
        <f t="shared" si="127"/>
        <v>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activeCell="E169" sqref="E169"/>
    </sheetView>
  </sheetViews>
  <sheetFormatPr defaultRowHeight="15" x14ac:dyDescent="0.25"/>
  <cols>
    <col min="1" max="1" width="15.42578125" bestFit="1" customWidth="1"/>
    <col min="2" max="2" width="8" bestFit="1" customWidth="1"/>
    <col min="3" max="3" width="16.85546875" bestFit="1" customWidth="1"/>
    <col min="4" max="4" width="41.5703125" bestFit="1" customWidth="1"/>
    <col min="5" max="5" width="55.5703125" bestFit="1" customWidth="1"/>
  </cols>
  <sheetData>
    <row r="1" spans="1:5" x14ac:dyDescent="0.25">
      <c r="A1" t="s">
        <v>4</v>
      </c>
      <c r="B1" t="s">
        <v>5</v>
      </c>
      <c r="C1" t="s">
        <v>6</v>
      </c>
      <c r="D1" t="s">
        <v>528</v>
      </c>
      <c r="E1" t="s">
        <v>529</v>
      </c>
    </row>
    <row r="2" spans="1:5" x14ac:dyDescent="0.25">
      <c r="A2" t="s">
        <v>8</v>
      </c>
      <c r="B2">
        <v>6390</v>
      </c>
      <c r="C2" t="s">
        <v>9</v>
      </c>
      <c r="D2">
        <v>254</v>
      </c>
      <c r="E2" s="1">
        <v>0</v>
      </c>
    </row>
    <row r="3" spans="1:5" x14ac:dyDescent="0.25">
      <c r="A3" t="s">
        <v>10</v>
      </c>
      <c r="B3">
        <v>11001</v>
      </c>
      <c r="C3" t="s">
        <v>11</v>
      </c>
      <c r="D3">
        <v>21848</v>
      </c>
      <c r="E3" s="1">
        <v>7.2000000000000008E-2</v>
      </c>
    </row>
    <row r="4" spans="1:5" x14ac:dyDescent="0.25">
      <c r="A4" t="s">
        <v>12</v>
      </c>
      <c r="B4">
        <v>11003</v>
      </c>
      <c r="C4" t="s">
        <v>13</v>
      </c>
      <c r="D4">
        <v>36711</v>
      </c>
      <c r="E4" s="1">
        <v>9.5000000000000001E-2</v>
      </c>
    </row>
    <row r="5" spans="1:5" x14ac:dyDescent="0.25">
      <c r="A5" t="s">
        <v>14</v>
      </c>
      <c r="B5">
        <v>11010</v>
      </c>
      <c r="C5" t="s">
        <v>15</v>
      </c>
      <c r="D5">
        <v>20590</v>
      </c>
      <c r="E5" s="1">
        <v>8.4000000000000005E-2</v>
      </c>
    </row>
    <row r="6" spans="1:5" x14ac:dyDescent="0.25">
      <c r="A6" t="s">
        <v>16</v>
      </c>
      <c r="B6">
        <v>11020</v>
      </c>
      <c r="C6" t="s">
        <v>17</v>
      </c>
      <c r="D6">
        <v>5041</v>
      </c>
      <c r="E6" s="1">
        <v>4.4999999999999998E-2</v>
      </c>
    </row>
    <row r="7" spans="1:5" x14ac:dyDescent="0.25">
      <c r="A7" t="s">
        <v>18</v>
      </c>
      <c r="B7">
        <v>11021</v>
      </c>
      <c r="C7" t="s">
        <v>19</v>
      </c>
      <c r="D7">
        <v>14277</v>
      </c>
      <c r="E7" s="1">
        <v>7.6999999999999999E-2</v>
      </c>
    </row>
    <row r="8" spans="1:5" x14ac:dyDescent="0.25">
      <c r="A8" t="s">
        <v>20</v>
      </c>
      <c r="B8">
        <v>11023</v>
      </c>
      <c r="C8" t="s">
        <v>21</v>
      </c>
      <c r="D8">
        <v>7419</v>
      </c>
      <c r="E8" s="1">
        <v>4.2000000000000003E-2</v>
      </c>
    </row>
    <row r="9" spans="1:5" x14ac:dyDescent="0.25">
      <c r="A9" t="s">
        <v>22</v>
      </c>
      <c r="B9">
        <v>11024</v>
      </c>
      <c r="C9" t="s">
        <v>23</v>
      </c>
      <c r="D9">
        <v>6142</v>
      </c>
      <c r="E9" s="1">
        <v>0.10199999999999999</v>
      </c>
    </row>
    <row r="10" spans="1:5" x14ac:dyDescent="0.25">
      <c r="A10" t="s">
        <v>24</v>
      </c>
      <c r="B10">
        <v>11030</v>
      </c>
      <c r="C10" t="s">
        <v>25</v>
      </c>
      <c r="D10">
        <v>13125</v>
      </c>
      <c r="E10" s="1">
        <v>6.8000000000000005E-2</v>
      </c>
    </row>
    <row r="11" spans="1:5" x14ac:dyDescent="0.25">
      <c r="A11" t="s">
        <v>26</v>
      </c>
      <c r="B11">
        <v>11040</v>
      </c>
      <c r="C11" t="s">
        <v>27</v>
      </c>
      <c r="D11">
        <v>32923</v>
      </c>
      <c r="E11" s="1">
        <v>6.8000000000000005E-2</v>
      </c>
    </row>
    <row r="12" spans="1:5" x14ac:dyDescent="0.25">
      <c r="A12" t="s">
        <v>28</v>
      </c>
      <c r="B12">
        <v>11042</v>
      </c>
      <c r="C12" t="s">
        <v>29</v>
      </c>
      <c r="D12">
        <v>542</v>
      </c>
      <c r="E12" s="1" t="e">
        <v>#VALUE!</v>
      </c>
    </row>
    <row r="13" spans="1:5" x14ac:dyDescent="0.25">
      <c r="A13" t="s">
        <v>30</v>
      </c>
      <c r="B13">
        <v>11050</v>
      </c>
      <c r="C13" t="s">
        <v>31</v>
      </c>
      <c r="D13">
        <v>23992</v>
      </c>
      <c r="E13" s="1">
        <v>7.400000000000001E-2</v>
      </c>
    </row>
    <row r="14" spans="1:5" x14ac:dyDescent="0.25">
      <c r="A14" t="s">
        <v>32</v>
      </c>
      <c r="B14">
        <v>11096</v>
      </c>
      <c r="C14" t="s">
        <v>33</v>
      </c>
      <c r="D14">
        <v>6024</v>
      </c>
      <c r="E14" s="1">
        <v>0.12</v>
      </c>
    </row>
    <row r="15" spans="1:5" x14ac:dyDescent="0.25">
      <c r="A15" t="s">
        <v>34</v>
      </c>
      <c r="B15">
        <v>11501</v>
      </c>
      <c r="C15" t="s">
        <v>35</v>
      </c>
      <c r="D15">
        <v>16110</v>
      </c>
      <c r="E15" s="1">
        <v>4.5999999999999999E-2</v>
      </c>
    </row>
    <row r="16" spans="1:5" x14ac:dyDescent="0.25">
      <c r="A16" t="s">
        <v>36</v>
      </c>
      <c r="B16">
        <v>11507</v>
      </c>
      <c r="C16" t="s">
        <v>37</v>
      </c>
      <c r="D16">
        <v>5916</v>
      </c>
      <c r="E16" s="1">
        <v>0.125</v>
      </c>
    </row>
    <row r="17" spans="1:5" x14ac:dyDescent="0.25">
      <c r="A17" t="s">
        <v>38</v>
      </c>
      <c r="B17">
        <v>11509</v>
      </c>
      <c r="C17" t="s">
        <v>39</v>
      </c>
      <c r="D17">
        <v>1911</v>
      </c>
      <c r="E17" s="1">
        <v>4.9000000000000002E-2</v>
      </c>
    </row>
    <row r="18" spans="1:5" x14ac:dyDescent="0.25">
      <c r="A18" t="s">
        <v>40</v>
      </c>
      <c r="B18">
        <v>11510</v>
      </c>
      <c r="C18" t="s">
        <v>41</v>
      </c>
      <c r="D18">
        <v>26372</v>
      </c>
      <c r="E18" s="1">
        <v>7.5999999999999998E-2</v>
      </c>
    </row>
    <row r="19" spans="1:5" x14ac:dyDescent="0.25">
      <c r="A19" t="s">
        <v>42</v>
      </c>
      <c r="B19">
        <v>11514</v>
      </c>
      <c r="C19" t="s">
        <v>43</v>
      </c>
      <c r="D19">
        <v>4115</v>
      </c>
      <c r="E19" s="1">
        <v>5.2999999999999999E-2</v>
      </c>
    </row>
    <row r="20" spans="1:5" x14ac:dyDescent="0.25">
      <c r="A20" t="s">
        <v>44</v>
      </c>
      <c r="B20">
        <v>11516</v>
      </c>
      <c r="C20" t="s">
        <v>45</v>
      </c>
      <c r="D20">
        <v>5340</v>
      </c>
      <c r="E20" s="1">
        <v>7.400000000000001E-2</v>
      </c>
    </row>
    <row r="21" spans="1:5" x14ac:dyDescent="0.25">
      <c r="A21" t="s">
        <v>46</v>
      </c>
      <c r="B21">
        <v>11518</v>
      </c>
      <c r="C21" t="s">
        <v>47</v>
      </c>
      <c r="D21">
        <v>8203</v>
      </c>
      <c r="E21" s="1">
        <v>7.8E-2</v>
      </c>
    </row>
    <row r="22" spans="1:5" x14ac:dyDescent="0.25">
      <c r="A22" t="s">
        <v>48</v>
      </c>
      <c r="B22">
        <v>11520</v>
      </c>
      <c r="C22" t="s">
        <v>49</v>
      </c>
      <c r="D22">
        <v>34504</v>
      </c>
      <c r="E22" s="1">
        <v>9.8000000000000004E-2</v>
      </c>
    </row>
    <row r="23" spans="1:5" x14ac:dyDescent="0.25">
      <c r="A23" t="s">
        <v>50</v>
      </c>
      <c r="B23">
        <v>11530</v>
      </c>
      <c r="C23" t="s">
        <v>51</v>
      </c>
      <c r="D23">
        <v>22123</v>
      </c>
      <c r="E23" s="1">
        <v>5.2000000000000005E-2</v>
      </c>
    </row>
    <row r="24" spans="1:5" x14ac:dyDescent="0.25">
      <c r="A24" t="s">
        <v>52</v>
      </c>
      <c r="B24">
        <v>11542</v>
      </c>
      <c r="C24" t="s">
        <v>53</v>
      </c>
      <c r="D24">
        <v>22434</v>
      </c>
      <c r="E24" s="1">
        <v>5.9000000000000004E-2</v>
      </c>
    </row>
    <row r="25" spans="1:5" x14ac:dyDescent="0.25">
      <c r="A25" t="s">
        <v>54</v>
      </c>
      <c r="B25">
        <v>11545</v>
      </c>
      <c r="C25" t="s">
        <v>55</v>
      </c>
      <c r="D25">
        <v>10048</v>
      </c>
      <c r="E25" s="1">
        <v>4.5999999999999999E-2</v>
      </c>
    </row>
    <row r="26" spans="1:5" x14ac:dyDescent="0.25">
      <c r="A26" t="s">
        <v>56</v>
      </c>
      <c r="B26">
        <v>11547</v>
      </c>
      <c r="C26" t="s">
        <v>57</v>
      </c>
      <c r="D26">
        <v>586</v>
      </c>
      <c r="E26" s="1">
        <v>0.16399999999999998</v>
      </c>
    </row>
    <row r="27" spans="1:5" x14ac:dyDescent="0.25">
      <c r="A27" t="s">
        <v>58</v>
      </c>
      <c r="B27">
        <v>11548</v>
      </c>
      <c r="C27" t="s">
        <v>59</v>
      </c>
      <c r="D27">
        <v>2210</v>
      </c>
      <c r="E27" s="1">
        <v>0.06</v>
      </c>
    </row>
    <row r="28" spans="1:5" x14ac:dyDescent="0.25">
      <c r="A28" t="s">
        <v>60</v>
      </c>
      <c r="B28">
        <v>11549</v>
      </c>
      <c r="C28" t="s">
        <v>61</v>
      </c>
      <c r="D28">
        <v>2337</v>
      </c>
      <c r="E28" s="1">
        <v>0.106</v>
      </c>
    </row>
    <row r="29" spans="1:5" x14ac:dyDescent="0.25">
      <c r="A29" t="s">
        <v>62</v>
      </c>
      <c r="B29">
        <v>11550</v>
      </c>
      <c r="C29" t="s">
        <v>63</v>
      </c>
      <c r="D29">
        <v>44105</v>
      </c>
      <c r="E29" s="1">
        <v>0.10800000000000001</v>
      </c>
    </row>
    <row r="30" spans="1:5" x14ac:dyDescent="0.25">
      <c r="A30" t="s">
        <v>64</v>
      </c>
      <c r="B30">
        <v>11552</v>
      </c>
      <c r="C30" t="s">
        <v>65</v>
      </c>
      <c r="D30">
        <v>18547</v>
      </c>
      <c r="E30" s="1">
        <v>0.08</v>
      </c>
    </row>
    <row r="31" spans="1:5" x14ac:dyDescent="0.25">
      <c r="A31" t="s">
        <v>66</v>
      </c>
      <c r="B31">
        <v>11553</v>
      </c>
      <c r="C31" t="s">
        <v>67</v>
      </c>
      <c r="D31">
        <v>21141</v>
      </c>
      <c r="E31" s="1">
        <v>9.5000000000000001E-2</v>
      </c>
    </row>
    <row r="32" spans="1:5" x14ac:dyDescent="0.25">
      <c r="A32" t="s">
        <v>68</v>
      </c>
      <c r="B32">
        <v>11554</v>
      </c>
      <c r="C32" t="s">
        <v>69</v>
      </c>
      <c r="D32">
        <v>31384</v>
      </c>
      <c r="E32" s="1">
        <v>6.6000000000000003E-2</v>
      </c>
    </row>
    <row r="33" spans="1:5" x14ac:dyDescent="0.25">
      <c r="A33" t="s">
        <v>70</v>
      </c>
      <c r="B33">
        <v>11556</v>
      </c>
      <c r="C33" t="s">
        <v>71</v>
      </c>
      <c r="D33">
        <v>0</v>
      </c>
      <c r="E33" s="1" t="e">
        <v>#VALUE!</v>
      </c>
    </row>
    <row r="34" spans="1:5" x14ac:dyDescent="0.25">
      <c r="A34" t="s">
        <v>72</v>
      </c>
      <c r="B34">
        <v>11557</v>
      </c>
      <c r="C34" t="s">
        <v>73</v>
      </c>
      <c r="D34">
        <v>5946</v>
      </c>
      <c r="E34" s="1">
        <v>8.5000000000000006E-2</v>
      </c>
    </row>
    <row r="35" spans="1:5" x14ac:dyDescent="0.25">
      <c r="A35" t="s">
        <v>74</v>
      </c>
      <c r="B35">
        <v>11558</v>
      </c>
      <c r="C35" t="s">
        <v>75</v>
      </c>
      <c r="D35">
        <v>7135</v>
      </c>
      <c r="E35" s="1">
        <v>7.8E-2</v>
      </c>
    </row>
    <row r="36" spans="1:5" x14ac:dyDescent="0.25">
      <c r="A36" t="s">
        <v>76</v>
      </c>
      <c r="B36">
        <v>11559</v>
      </c>
      <c r="C36" t="s">
        <v>77</v>
      </c>
      <c r="D36">
        <v>6330</v>
      </c>
      <c r="E36" s="1">
        <v>0.05</v>
      </c>
    </row>
    <row r="37" spans="1:5" x14ac:dyDescent="0.25">
      <c r="A37" t="s">
        <v>78</v>
      </c>
      <c r="B37">
        <v>11560</v>
      </c>
      <c r="C37" t="s">
        <v>79</v>
      </c>
      <c r="D37">
        <v>5035</v>
      </c>
      <c r="E37" s="1">
        <v>6.2E-2</v>
      </c>
    </row>
    <row r="38" spans="1:5" x14ac:dyDescent="0.25">
      <c r="A38" t="s">
        <v>80</v>
      </c>
      <c r="B38">
        <v>11561</v>
      </c>
      <c r="C38" t="s">
        <v>81</v>
      </c>
      <c r="D38">
        <v>32490</v>
      </c>
      <c r="E38" s="1">
        <v>6.0999999999999999E-2</v>
      </c>
    </row>
    <row r="39" spans="1:5" x14ac:dyDescent="0.25">
      <c r="A39" t="s">
        <v>82</v>
      </c>
      <c r="B39">
        <v>11563</v>
      </c>
      <c r="C39" t="s">
        <v>83</v>
      </c>
      <c r="D39">
        <v>18867</v>
      </c>
      <c r="E39" s="1">
        <v>8.1000000000000003E-2</v>
      </c>
    </row>
    <row r="40" spans="1:5" x14ac:dyDescent="0.25">
      <c r="A40" t="s">
        <v>84</v>
      </c>
      <c r="B40">
        <v>11565</v>
      </c>
      <c r="C40" t="s">
        <v>85</v>
      </c>
      <c r="D40">
        <v>7236</v>
      </c>
      <c r="E40" s="1">
        <v>8.1000000000000003E-2</v>
      </c>
    </row>
    <row r="41" spans="1:5" x14ac:dyDescent="0.25">
      <c r="A41" t="s">
        <v>86</v>
      </c>
      <c r="B41">
        <v>11566</v>
      </c>
      <c r="C41" t="s">
        <v>87</v>
      </c>
      <c r="D41">
        <v>27266</v>
      </c>
      <c r="E41" s="1">
        <v>6.4000000000000001E-2</v>
      </c>
    </row>
    <row r="42" spans="1:5" x14ac:dyDescent="0.25">
      <c r="A42" t="s">
        <v>88</v>
      </c>
      <c r="B42">
        <v>11568</v>
      </c>
      <c r="C42" t="s">
        <v>89</v>
      </c>
      <c r="D42">
        <v>3633</v>
      </c>
      <c r="E42" s="1">
        <v>0.05</v>
      </c>
    </row>
    <row r="43" spans="1:5" x14ac:dyDescent="0.25">
      <c r="A43" t="s">
        <v>90</v>
      </c>
      <c r="B43">
        <v>11569</v>
      </c>
      <c r="C43" t="s">
        <v>91</v>
      </c>
      <c r="D43">
        <v>1092</v>
      </c>
      <c r="E43" s="1">
        <v>0.03</v>
      </c>
    </row>
    <row r="44" spans="1:5" x14ac:dyDescent="0.25">
      <c r="A44" t="s">
        <v>92</v>
      </c>
      <c r="B44">
        <v>11570</v>
      </c>
      <c r="C44" t="s">
        <v>93</v>
      </c>
      <c r="D44">
        <v>21982</v>
      </c>
      <c r="E44" s="1">
        <v>6.6000000000000003E-2</v>
      </c>
    </row>
    <row r="45" spans="1:5" x14ac:dyDescent="0.25">
      <c r="A45" t="s">
        <v>94</v>
      </c>
      <c r="B45">
        <v>11572</v>
      </c>
      <c r="C45" t="s">
        <v>95</v>
      </c>
      <c r="D45">
        <v>23884</v>
      </c>
      <c r="E45" s="1">
        <v>5.4000000000000006E-2</v>
      </c>
    </row>
    <row r="46" spans="1:5" x14ac:dyDescent="0.25">
      <c r="A46" t="s">
        <v>96</v>
      </c>
      <c r="B46">
        <v>11575</v>
      </c>
      <c r="C46" t="s">
        <v>97</v>
      </c>
      <c r="D46">
        <v>12609</v>
      </c>
      <c r="E46" s="1">
        <v>0.111</v>
      </c>
    </row>
    <row r="47" spans="1:5" x14ac:dyDescent="0.25">
      <c r="A47" t="s">
        <v>98</v>
      </c>
      <c r="B47">
        <v>11576</v>
      </c>
      <c r="C47" t="s">
        <v>99</v>
      </c>
      <c r="D47">
        <v>9641</v>
      </c>
      <c r="E47" s="1">
        <v>4.9000000000000002E-2</v>
      </c>
    </row>
    <row r="48" spans="1:5" x14ac:dyDescent="0.25">
      <c r="A48" t="s">
        <v>100</v>
      </c>
      <c r="B48">
        <v>11577</v>
      </c>
      <c r="C48" t="s">
        <v>101</v>
      </c>
      <c r="D48">
        <v>10060</v>
      </c>
      <c r="E48" s="1">
        <v>5.2000000000000005E-2</v>
      </c>
    </row>
    <row r="49" spans="1:5" x14ac:dyDescent="0.25">
      <c r="A49" t="s">
        <v>102</v>
      </c>
      <c r="B49">
        <v>11579</v>
      </c>
      <c r="C49" t="s">
        <v>103</v>
      </c>
      <c r="D49">
        <v>4262</v>
      </c>
      <c r="E49" s="1">
        <v>0.04</v>
      </c>
    </row>
    <row r="50" spans="1:5" x14ac:dyDescent="0.25">
      <c r="A50" t="s">
        <v>104</v>
      </c>
      <c r="B50">
        <v>11580</v>
      </c>
      <c r="C50" t="s">
        <v>105</v>
      </c>
      <c r="D50">
        <v>33211</v>
      </c>
      <c r="E50" s="1">
        <v>9.8000000000000004E-2</v>
      </c>
    </row>
    <row r="51" spans="1:5" x14ac:dyDescent="0.25">
      <c r="A51" t="s">
        <v>106</v>
      </c>
      <c r="B51">
        <v>11581</v>
      </c>
      <c r="C51" t="s">
        <v>107</v>
      </c>
      <c r="D51">
        <v>16791</v>
      </c>
      <c r="E51" s="1">
        <v>0.109</v>
      </c>
    </row>
    <row r="52" spans="1:5" x14ac:dyDescent="0.25">
      <c r="A52" t="s">
        <v>108</v>
      </c>
      <c r="B52">
        <v>11590</v>
      </c>
      <c r="C52" t="s">
        <v>109</v>
      </c>
      <c r="D52">
        <v>36811</v>
      </c>
      <c r="E52" s="1">
        <v>6.0999999999999999E-2</v>
      </c>
    </row>
    <row r="53" spans="1:5" x14ac:dyDescent="0.25">
      <c r="A53" t="s">
        <v>110</v>
      </c>
      <c r="B53">
        <v>11596</v>
      </c>
      <c r="C53" t="s">
        <v>111</v>
      </c>
      <c r="D53">
        <v>8487</v>
      </c>
      <c r="E53" s="1">
        <v>7.0000000000000007E-2</v>
      </c>
    </row>
    <row r="54" spans="1:5" x14ac:dyDescent="0.25">
      <c r="A54" t="s">
        <v>112</v>
      </c>
      <c r="B54">
        <v>11598</v>
      </c>
      <c r="C54" t="s">
        <v>113</v>
      </c>
      <c r="D54">
        <v>9555</v>
      </c>
      <c r="E54" s="1">
        <v>5.2000000000000005E-2</v>
      </c>
    </row>
    <row r="55" spans="1:5" x14ac:dyDescent="0.25">
      <c r="A55" t="s">
        <v>114</v>
      </c>
      <c r="B55">
        <v>11701</v>
      </c>
      <c r="C55" t="s">
        <v>115</v>
      </c>
      <c r="D55">
        <v>22406</v>
      </c>
      <c r="E55" s="1">
        <v>5.7000000000000002E-2</v>
      </c>
    </row>
    <row r="56" spans="1:5" x14ac:dyDescent="0.25">
      <c r="A56" t="s">
        <v>116</v>
      </c>
      <c r="B56">
        <v>11702</v>
      </c>
      <c r="C56" t="s">
        <v>117</v>
      </c>
      <c r="D56">
        <v>12010</v>
      </c>
      <c r="E56" s="1">
        <v>6.4000000000000001E-2</v>
      </c>
    </row>
    <row r="57" spans="1:5" x14ac:dyDescent="0.25">
      <c r="A57" t="s">
        <v>118</v>
      </c>
      <c r="B57">
        <v>11703</v>
      </c>
      <c r="C57" t="s">
        <v>119</v>
      </c>
      <c r="D57">
        <v>12910</v>
      </c>
      <c r="E57" s="1">
        <v>7.2999999999999995E-2</v>
      </c>
    </row>
    <row r="58" spans="1:5" x14ac:dyDescent="0.25">
      <c r="A58" t="s">
        <v>120</v>
      </c>
      <c r="B58">
        <v>11704</v>
      </c>
      <c r="C58" t="s">
        <v>121</v>
      </c>
      <c r="D58">
        <v>33037</v>
      </c>
      <c r="E58" s="1">
        <v>7.5999999999999998E-2</v>
      </c>
    </row>
    <row r="59" spans="1:5" x14ac:dyDescent="0.25">
      <c r="A59" t="s">
        <v>122</v>
      </c>
      <c r="B59">
        <v>11705</v>
      </c>
      <c r="C59" t="s">
        <v>123</v>
      </c>
      <c r="D59">
        <v>5942</v>
      </c>
      <c r="E59" s="1">
        <v>6.7000000000000004E-2</v>
      </c>
    </row>
    <row r="60" spans="1:5" x14ac:dyDescent="0.25">
      <c r="A60" t="s">
        <v>124</v>
      </c>
      <c r="B60">
        <v>11706</v>
      </c>
      <c r="C60" t="s">
        <v>125</v>
      </c>
      <c r="D60">
        <v>51541</v>
      </c>
      <c r="E60" s="1">
        <v>0.08</v>
      </c>
    </row>
    <row r="61" spans="1:5" x14ac:dyDescent="0.25">
      <c r="A61" t="s">
        <v>126</v>
      </c>
      <c r="B61">
        <v>11709</v>
      </c>
      <c r="C61" t="s">
        <v>127</v>
      </c>
      <c r="D61">
        <v>5569</v>
      </c>
      <c r="E61" s="1">
        <v>2.6000000000000002E-2</v>
      </c>
    </row>
    <row r="62" spans="1:5" x14ac:dyDescent="0.25">
      <c r="A62" t="s">
        <v>128</v>
      </c>
      <c r="B62">
        <v>11710</v>
      </c>
      <c r="C62" t="s">
        <v>129</v>
      </c>
      <c r="D62">
        <v>27939</v>
      </c>
      <c r="E62" s="1">
        <v>6.7000000000000004E-2</v>
      </c>
    </row>
    <row r="63" spans="1:5" x14ac:dyDescent="0.25">
      <c r="A63" t="s">
        <v>130</v>
      </c>
      <c r="B63">
        <v>11713</v>
      </c>
      <c r="C63" t="s">
        <v>131</v>
      </c>
      <c r="D63">
        <v>7511</v>
      </c>
      <c r="E63" s="1">
        <v>6.0999999999999999E-2</v>
      </c>
    </row>
    <row r="64" spans="1:5" x14ac:dyDescent="0.25">
      <c r="A64" t="s">
        <v>132</v>
      </c>
      <c r="B64">
        <v>11714</v>
      </c>
      <c r="C64" t="s">
        <v>133</v>
      </c>
      <c r="D64">
        <v>19311</v>
      </c>
      <c r="E64" s="1">
        <v>6.8000000000000005E-2</v>
      </c>
    </row>
    <row r="65" spans="1:5" x14ac:dyDescent="0.25">
      <c r="A65" t="s">
        <v>134</v>
      </c>
      <c r="B65">
        <v>11715</v>
      </c>
      <c r="C65" t="s">
        <v>135</v>
      </c>
      <c r="D65">
        <v>3483</v>
      </c>
      <c r="E65" s="1">
        <v>5.2000000000000005E-2</v>
      </c>
    </row>
    <row r="66" spans="1:5" x14ac:dyDescent="0.25">
      <c r="A66" t="s">
        <v>136</v>
      </c>
      <c r="B66">
        <v>11716</v>
      </c>
      <c r="C66" t="s">
        <v>137</v>
      </c>
      <c r="D66">
        <v>8771</v>
      </c>
      <c r="E66" s="1">
        <v>9.4E-2</v>
      </c>
    </row>
    <row r="67" spans="1:5" x14ac:dyDescent="0.25">
      <c r="A67" t="s">
        <v>138</v>
      </c>
      <c r="B67">
        <v>11717</v>
      </c>
      <c r="C67" t="s">
        <v>139</v>
      </c>
      <c r="D67">
        <v>45252</v>
      </c>
      <c r="E67" s="1">
        <v>9.5000000000000001E-2</v>
      </c>
    </row>
    <row r="68" spans="1:5" x14ac:dyDescent="0.25">
      <c r="A68" t="s">
        <v>140</v>
      </c>
      <c r="B68">
        <v>11718</v>
      </c>
      <c r="C68" t="s">
        <v>141</v>
      </c>
      <c r="D68">
        <v>2460</v>
      </c>
      <c r="E68" s="1">
        <v>5.2000000000000005E-2</v>
      </c>
    </row>
    <row r="69" spans="1:5" x14ac:dyDescent="0.25">
      <c r="A69" t="s">
        <v>142</v>
      </c>
      <c r="B69">
        <v>11719</v>
      </c>
      <c r="C69" t="s">
        <v>143</v>
      </c>
      <c r="D69">
        <v>2740</v>
      </c>
      <c r="E69" s="1">
        <v>0.1</v>
      </c>
    </row>
    <row r="70" spans="1:5" x14ac:dyDescent="0.25">
      <c r="A70" t="s">
        <v>144</v>
      </c>
      <c r="B70">
        <v>11720</v>
      </c>
      <c r="C70" t="s">
        <v>145</v>
      </c>
      <c r="D70">
        <v>23603</v>
      </c>
      <c r="E70" s="1">
        <v>5.5E-2</v>
      </c>
    </row>
    <row r="71" spans="1:5" x14ac:dyDescent="0.25">
      <c r="A71" t="s">
        <v>146</v>
      </c>
      <c r="B71">
        <v>11721</v>
      </c>
      <c r="C71" t="s">
        <v>147</v>
      </c>
      <c r="D71">
        <v>4872</v>
      </c>
      <c r="E71" s="1">
        <v>7.0999999999999994E-2</v>
      </c>
    </row>
    <row r="72" spans="1:5" x14ac:dyDescent="0.25">
      <c r="A72" t="s">
        <v>148</v>
      </c>
      <c r="B72">
        <v>11722</v>
      </c>
      <c r="C72" t="s">
        <v>149</v>
      </c>
      <c r="D72">
        <v>28061</v>
      </c>
      <c r="E72" s="1">
        <v>8.5999999999999993E-2</v>
      </c>
    </row>
    <row r="73" spans="1:5" x14ac:dyDescent="0.25">
      <c r="A73" t="s">
        <v>150</v>
      </c>
      <c r="B73">
        <v>11724</v>
      </c>
      <c r="C73" t="s">
        <v>151</v>
      </c>
      <c r="D73">
        <v>2296</v>
      </c>
      <c r="E73" s="1">
        <v>3.7000000000000005E-2</v>
      </c>
    </row>
    <row r="74" spans="1:5" x14ac:dyDescent="0.25">
      <c r="A74" t="s">
        <v>152</v>
      </c>
      <c r="B74">
        <v>11725</v>
      </c>
      <c r="C74" t="s">
        <v>153</v>
      </c>
      <c r="D74">
        <v>22810</v>
      </c>
      <c r="E74" s="1">
        <v>7.5999999999999998E-2</v>
      </c>
    </row>
    <row r="75" spans="1:5" x14ac:dyDescent="0.25">
      <c r="A75" t="s">
        <v>154</v>
      </c>
      <c r="B75">
        <v>11726</v>
      </c>
      <c r="C75" t="s">
        <v>155</v>
      </c>
      <c r="D75">
        <v>16472</v>
      </c>
      <c r="E75" s="1">
        <v>7.2000000000000008E-2</v>
      </c>
    </row>
    <row r="76" spans="1:5" x14ac:dyDescent="0.25">
      <c r="A76" t="s">
        <v>156</v>
      </c>
      <c r="B76">
        <v>11727</v>
      </c>
      <c r="C76" t="s">
        <v>157</v>
      </c>
      <c r="D76">
        <v>24194</v>
      </c>
      <c r="E76" s="1">
        <v>7.4999999999999997E-2</v>
      </c>
    </row>
    <row r="77" spans="1:5" x14ac:dyDescent="0.25">
      <c r="A77" t="s">
        <v>158</v>
      </c>
      <c r="B77">
        <v>11729</v>
      </c>
      <c r="C77" t="s">
        <v>159</v>
      </c>
      <c r="D77">
        <v>21900</v>
      </c>
      <c r="E77" s="1">
        <v>7.2000000000000008E-2</v>
      </c>
    </row>
    <row r="78" spans="1:5" x14ac:dyDescent="0.25">
      <c r="A78" t="s">
        <v>160</v>
      </c>
      <c r="B78">
        <v>11730</v>
      </c>
      <c r="C78" t="s">
        <v>161</v>
      </c>
      <c r="D78">
        <v>11336</v>
      </c>
      <c r="E78" s="1">
        <v>5.7999999999999996E-2</v>
      </c>
    </row>
    <row r="79" spans="1:5" x14ac:dyDescent="0.25">
      <c r="A79" t="s">
        <v>162</v>
      </c>
      <c r="B79">
        <v>11731</v>
      </c>
      <c r="C79" t="s">
        <v>163</v>
      </c>
      <c r="D79">
        <v>22854</v>
      </c>
      <c r="E79" s="1">
        <v>8.199999999999999E-2</v>
      </c>
    </row>
    <row r="80" spans="1:5" x14ac:dyDescent="0.25">
      <c r="A80" t="s">
        <v>164</v>
      </c>
      <c r="B80">
        <v>11732</v>
      </c>
      <c r="C80" t="s">
        <v>165</v>
      </c>
      <c r="D80">
        <v>3014</v>
      </c>
      <c r="E80" s="1">
        <v>5.0999999999999997E-2</v>
      </c>
    </row>
    <row r="81" spans="1:5" x14ac:dyDescent="0.25">
      <c r="A81" t="s">
        <v>166</v>
      </c>
      <c r="B81">
        <v>11733</v>
      </c>
      <c r="C81" t="s">
        <v>167</v>
      </c>
      <c r="D81">
        <v>13710</v>
      </c>
      <c r="E81" s="1">
        <v>0.05</v>
      </c>
    </row>
    <row r="82" spans="1:5" x14ac:dyDescent="0.25">
      <c r="A82" t="s">
        <v>168</v>
      </c>
      <c r="B82">
        <v>11735</v>
      </c>
      <c r="C82" t="s">
        <v>169</v>
      </c>
      <c r="D82">
        <v>26777</v>
      </c>
      <c r="E82" s="1">
        <v>6.0999999999999999E-2</v>
      </c>
    </row>
    <row r="83" spans="1:5" x14ac:dyDescent="0.25">
      <c r="A83" t="s">
        <v>170</v>
      </c>
      <c r="B83">
        <v>11738</v>
      </c>
      <c r="C83" t="s">
        <v>171</v>
      </c>
      <c r="D83">
        <v>14247</v>
      </c>
      <c r="E83" s="1">
        <v>5.9000000000000004E-2</v>
      </c>
    </row>
    <row r="84" spans="1:5" x14ac:dyDescent="0.25">
      <c r="A84" t="s">
        <v>172</v>
      </c>
      <c r="B84">
        <v>11739</v>
      </c>
      <c r="C84" t="s">
        <v>173</v>
      </c>
      <c r="D84">
        <v>1099</v>
      </c>
      <c r="E84" s="1">
        <v>4.0999999999999995E-2</v>
      </c>
    </row>
    <row r="85" spans="1:5" x14ac:dyDescent="0.25">
      <c r="A85" t="s">
        <v>174</v>
      </c>
      <c r="B85">
        <v>11740</v>
      </c>
      <c r="C85" t="s">
        <v>175</v>
      </c>
      <c r="D85">
        <v>7314</v>
      </c>
      <c r="E85" s="1">
        <v>7.2999999999999995E-2</v>
      </c>
    </row>
    <row r="86" spans="1:5" x14ac:dyDescent="0.25">
      <c r="A86" t="s">
        <v>176</v>
      </c>
      <c r="B86">
        <v>11741</v>
      </c>
      <c r="C86" t="s">
        <v>177</v>
      </c>
      <c r="D86">
        <v>22865</v>
      </c>
      <c r="E86" s="1">
        <v>6.9000000000000006E-2</v>
      </c>
    </row>
    <row r="87" spans="1:5" x14ac:dyDescent="0.25">
      <c r="A87" t="s">
        <v>178</v>
      </c>
      <c r="B87">
        <v>11742</v>
      </c>
      <c r="C87" t="s">
        <v>179</v>
      </c>
      <c r="D87">
        <v>10498</v>
      </c>
      <c r="E87" s="1">
        <v>5.5999999999999994E-2</v>
      </c>
    </row>
    <row r="88" spans="1:5" x14ac:dyDescent="0.25">
      <c r="A88" t="s">
        <v>180</v>
      </c>
      <c r="B88">
        <v>11743</v>
      </c>
      <c r="C88" t="s">
        <v>181</v>
      </c>
      <c r="D88">
        <v>34662</v>
      </c>
      <c r="E88" s="1">
        <v>5.5999999999999994E-2</v>
      </c>
    </row>
    <row r="89" spans="1:5" x14ac:dyDescent="0.25">
      <c r="A89" t="s">
        <v>182</v>
      </c>
      <c r="B89">
        <v>11746</v>
      </c>
      <c r="C89" t="s">
        <v>183</v>
      </c>
      <c r="D89">
        <v>54546</v>
      </c>
      <c r="E89" s="1">
        <v>7.4999999999999997E-2</v>
      </c>
    </row>
    <row r="90" spans="1:5" x14ac:dyDescent="0.25">
      <c r="A90" t="s">
        <v>184</v>
      </c>
      <c r="B90">
        <v>11747</v>
      </c>
      <c r="C90" t="s">
        <v>185</v>
      </c>
      <c r="D90">
        <v>16009</v>
      </c>
      <c r="E90" s="1">
        <v>6.4000000000000001E-2</v>
      </c>
    </row>
    <row r="91" spans="1:5" x14ac:dyDescent="0.25">
      <c r="A91" t="s">
        <v>186</v>
      </c>
      <c r="B91">
        <v>11749</v>
      </c>
      <c r="C91" t="s">
        <v>187</v>
      </c>
      <c r="D91">
        <v>2772</v>
      </c>
      <c r="E91" s="1">
        <v>4.9000000000000002E-2</v>
      </c>
    </row>
    <row r="92" spans="1:5" x14ac:dyDescent="0.25">
      <c r="A92" t="s">
        <v>188</v>
      </c>
      <c r="B92">
        <v>11751</v>
      </c>
      <c r="C92" t="s">
        <v>189</v>
      </c>
      <c r="D92">
        <v>12307</v>
      </c>
      <c r="E92" s="1">
        <v>6.3E-2</v>
      </c>
    </row>
    <row r="93" spans="1:5" x14ac:dyDescent="0.25">
      <c r="A93" t="s">
        <v>190</v>
      </c>
      <c r="B93">
        <v>11752</v>
      </c>
      <c r="C93" t="s">
        <v>191</v>
      </c>
      <c r="D93">
        <v>7608</v>
      </c>
      <c r="E93" s="1">
        <v>6.0999999999999999E-2</v>
      </c>
    </row>
    <row r="94" spans="1:5" x14ac:dyDescent="0.25">
      <c r="A94" t="s">
        <v>192</v>
      </c>
      <c r="B94">
        <v>11753</v>
      </c>
      <c r="C94" t="s">
        <v>193</v>
      </c>
      <c r="D94">
        <v>9297</v>
      </c>
      <c r="E94" s="1">
        <v>5.4000000000000006E-2</v>
      </c>
    </row>
    <row r="95" spans="1:5" x14ac:dyDescent="0.25">
      <c r="A95" t="s">
        <v>194</v>
      </c>
      <c r="B95">
        <v>11754</v>
      </c>
      <c r="C95" t="s">
        <v>195</v>
      </c>
      <c r="D95">
        <v>15568</v>
      </c>
      <c r="E95" s="1">
        <v>7.0999999999999994E-2</v>
      </c>
    </row>
    <row r="96" spans="1:5" x14ac:dyDescent="0.25">
      <c r="A96" t="s">
        <v>196</v>
      </c>
      <c r="B96">
        <v>11755</v>
      </c>
      <c r="C96" t="s">
        <v>197</v>
      </c>
      <c r="D96">
        <v>9821</v>
      </c>
      <c r="E96" s="1">
        <v>5.5E-2</v>
      </c>
    </row>
    <row r="97" spans="1:5" x14ac:dyDescent="0.25">
      <c r="A97" t="s">
        <v>198</v>
      </c>
      <c r="B97">
        <v>11756</v>
      </c>
      <c r="C97" t="s">
        <v>199</v>
      </c>
      <c r="D97">
        <v>34428</v>
      </c>
      <c r="E97" s="1">
        <v>6.3E-2</v>
      </c>
    </row>
    <row r="98" spans="1:5" x14ac:dyDescent="0.25">
      <c r="A98" t="s">
        <v>200</v>
      </c>
      <c r="B98">
        <v>11757</v>
      </c>
      <c r="C98" t="s">
        <v>201</v>
      </c>
      <c r="D98">
        <v>37069</v>
      </c>
      <c r="E98" s="1">
        <v>7.8E-2</v>
      </c>
    </row>
    <row r="99" spans="1:5" x14ac:dyDescent="0.25">
      <c r="A99" t="s">
        <v>202</v>
      </c>
      <c r="B99">
        <v>11758</v>
      </c>
      <c r="C99" t="s">
        <v>203</v>
      </c>
      <c r="D99">
        <v>44967</v>
      </c>
      <c r="E99" s="1">
        <v>5.2000000000000005E-2</v>
      </c>
    </row>
    <row r="100" spans="1:5" x14ac:dyDescent="0.25">
      <c r="A100" t="s">
        <v>204</v>
      </c>
      <c r="B100">
        <v>11762</v>
      </c>
      <c r="C100" t="s">
        <v>205</v>
      </c>
      <c r="D100">
        <v>18378</v>
      </c>
      <c r="E100" s="1">
        <v>7.6999999999999999E-2</v>
      </c>
    </row>
    <row r="101" spans="1:5" x14ac:dyDescent="0.25">
      <c r="A101" t="s">
        <v>206</v>
      </c>
      <c r="B101">
        <v>11763</v>
      </c>
      <c r="C101" t="s">
        <v>207</v>
      </c>
      <c r="D101">
        <v>23414</v>
      </c>
      <c r="E101" s="1">
        <v>6.3E-2</v>
      </c>
    </row>
    <row r="102" spans="1:5" x14ac:dyDescent="0.25">
      <c r="A102" t="s">
        <v>208</v>
      </c>
      <c r="B102">
        <v>11764</v>
      </c>
      <c r="C102" t="s">
        <v>209</v>
      </c>
      <c r="D102">
        <v>9610</v>
      </c>
      <c r="E102" s="1">
        <v>6.4000000000000001E-2</v>
      </c>
    </row>
    <row r="103" spans="1:5" x14ac:dyDescent="0.25">
      <c r="A103" t="s">
        <v>210</v>
      </c>
      <c r="B103">
        <v>11765</v>
      </c>
      <c r="C103" t="s">
        <v>211</v>
      </c>
      <c r="D103">
        <v>624</v>
      </c>
      <c r="E103" s="1">
        <v>0.06</v>
      </c>
    </row>
    <row r="104" spans="1:5" x14ac:dyDescent="0.25">
      <c r="A104" t="s">
        <v>212</v>
      </c>
      <c r="B104">
        <v>11766</v>
      </c>
      <c r="C104" t="s">
        <v>213</v>
      </c>
      <c r="D104">
        <v>9882</v>
      </c>
      <c r="E104" s="1">
        <v>0.03</v>
      </c>
    </row>
    <row r="105" spans="1:5" x14ac:dyDescent="0.25">
      <c r="A105" t="s">
        <v>214</v>
      </c>
      <c r="B105">
        <v>11767</v>
      </c>
      <c r="C105" t="s">
        <v>215</v>
      </c>
      <c r="D105">
        <v>11911</v>
      </c>
      <c r="E105" s="1">
        <v>4.9000000000000002E-2</v>
      </c>
    </row>
    <row r="106" spans="1:5" x14ac:dyDescent="0.25">
      <c r="A106" t="s">
        <v>216</v>
      </c>
      <c r="B106">
        <v>11768</v>
      </c>
      <c r="C106" t="s">
        <v>217</v>
      </c>
      <c r="D106">
        <v>17340</v>
      </c>
      <c r="E106" s="1">
        <v>8.4000000000000005E-2</v>
      </c>
    </row>
    <row r="107" spans="1:5" x14ac:dyDescent="0.25">
      <c r="A107" t="s">
        <v>218</v>
      </c>
      <c r="B107">
        <v>11769</v>
      </c>
      <c r="C107" t="s">
        <v>219</v>
      </c>
      <c r="D107">
        <v>7243</v>
      </c>
      <c r="E107" s="1">
        <v>7.0000000000000007E-2</v>
      </c>
    </row>
    <row r="108" spans="1:5" x14ac:dyDescent="0.25">
      <c r="A108" t="s">
        <v>220</v>
      </c>
      <c r="B108">
        <v>11770</v>
      </c>
      <c r="C108" t="s">
        <v>221</v>
      </c>
      <c r="D108">
        <v>82</v>
      </c>
      <c r="E108" s="1">
        <v>5.5999999999999994E-2</v>
      </c>
    </row>
    <row r="109" spans="1:5" x14ac:dyDescent="0.25">
      <c r="A109" t="s">
        <v>222</v>
      </c>
      <c r="B109">
        <v>11771</v>
      </c>
      <c r="C109" t="s">
        <v>223</v>
      </c>
      <c r="D109">
        <v>7626</v>
      </c>
      <c r="E109" s="1">
        <v>0.06</v>
      </c>
    </row>
    <row r="110" spans="1:5" x14ac:dyDescent="0.25">
      <c r="A110" t="s">
        <v>224</v>
      </c>
      <c r="B110">
        <v>11772</v>
      </c>
      <c r="C110" t="s">
        <v>225</v>
      </c>
      <c r="D110">
        <v>35751</v>
      </c>
      <c r="E110" s="1">
        <v>6.0999999999999999E-2</v>
      </c>
    </row>
    <row r="111" spans="1:5" x14ac:dyDescent="0.25">
      <c r="A111" t="s">
        <v>226</v>
      </c>
      <c r="B111">
        <v>11776</v>
      </c>
      <c r="C111" t="s">
        <v>227</v>
      </c>
      <c r="D111">
        <v>20202</v>
      </c>
      <c r="E111" s="1">
        <v>9.1999999999999998E-2</v>
      </c>
    </row>
    <row r="112" spans="1:5" x14ac:dyDescent="0.25">
      <c r="A112" t="s">
        <v>228</v>
      </c>
      <c r="B112">
        <v>11777</v>
      </c>
      <c r="C112" t="s">
        <v>229</v>
      </c>
      <c r="D112">
        <v>7658</v>
      </c>
      <c r="E112" s="1">
        <v>6.2E-2</v>
      </c>
    </row>
    <row r="113" spans="1:5" x14ac:dyDescent="0.25">
      <c r="A113" t="s">
        <v>230</v>
      </c>
      <c r="B113">
        <v>11778</v>
      </c>
      <c r="C113" t="s">
        <v>231</v>
      </c>
      <c r="D113">
        <v>9791</v>
      </c>
      <c r="E113" s="1">
        <v>9.8000000000000004E-2</v>
      </c>
    </row>
    <row r="114" spans="1:5" x14ac:dyDescent="0.25">
      <c r="A114" t="s">
        <v>232</v>
      </c>
      <c r="B114">
        <v>11779</v>
      </c>
      <c r="C114" t="s">
        <v>233</v>
      </c>
      <c r="D114">
        <v>31290</v>
      </c>
      <c r="E114" s="1">
        <v>7.8E-2</v>
      </c>
    </row>
    <row r="115" spans="1:5" x14ac:dyDescent="0.25">
      <c r="A115" t="s">
        <v>234</v>
      </c>
      <c r="B115">
        <v>11780</v>
      </c>
      <c r="C115" t="s">
        <v>235</v>
      </c>
      <c r="D115">
        <v>12123</v>
      </c>
      <c r="E115" s="1">
        <v>4.5999999999999999E-2</v>
      </c>
    </row>
    <row r="116" spans="1:5" x14ac:dyDescent="0.25">
      <c r="A116" t="s">
        <v>236</v>
      </c>
      <c r="B116">
        <v>11782</v>
      </c>
      <c r="C116" t="s">
        <v>237</v>
      </c>
      <c r="D116">
        <v>11968</v>
      </c>
      <c r="E116" s="1">
        <v>6.3E-2</v>
      </c>
    </row>
    <row r="117" spans="1:5" x14ac:dyDescent="0.25">
      <c r="A117" t="s">
        <v>238</v>
      </c>
      <c r="B117">
        <v>11783</v>
      </c>
      <c r="C117" t="s">
        <v>239</v>
      </c>
      <c r="D117">
        <v>16786</v>
      </c>
      <c r="E117" s="1">
        <v>5.7000000000000002E-2</v>
      </c>
    </row>
    <row r="118" spans="1:5" x14ac:dyDescent="0.25">
      <c r="A118" t="s">
        <v>240</v>
      </c>
      <c r="B118">
        <v>11784</v>
      </c>
      <c r="C118" t="s">
        <v>241</v>
      </c>
      <c r="D118">
        <v>20699</v>
      </c>
      <c r="E118" s="1">
        <v>6.2E-2</v>
      </c>
    </row>
    <row r="119" spans="1:5" x14ac:dyDescent="0.25">
      <c r="A119" t="s">
        <v>242</v>
      </c>
      <c r="B119">
        <v>11786</v>
      </c>
      <c r="C119" t="s">
        <v>243</v>
      </c>
      <c r="D119">
        <v>5008</v>
      </c>
      <c r="E119" s="1">
        <v>7.400000000000001E-2</v>
      </c>
    </row>
    <row r="120" spans="1:5" x14ac:dyDescent="0.25">
      <c r="A120" t="s">
        <v>244</v>
      </c>
      <c r="B120">
        <v>11787</v>
      </c>
      <c r="C120" t="s">
        <v>245</v>
      </c>
      <c r="D120">
        <v>28980</v>
      </c>
      <c r="E120" s="1">
        <v>7.4999999999999997E-2</v>
      </c>
    </row>
    <row r="121" spans="1:5" x14ac:dyDescent="0.25">
      <c r="A121" t="s">
        <v>246</v>
      </c>
      <c r="B121">
        <v>11788</v>
      </c>
      <c r="C121" t="s">
        <v>247</v>
      </c>
      <c r="D121">
        <v>12964</v>
      </c>
      <c r="E121" s="1">
        <v>5.2000000000000005E-2</v>
      </c>
    </row>
    <row r="122" spans="1:5" x14ac:dyDescent="0.25">
      <c r="A122" t="s">
        <v>248</v>
      </c>
      <c r="B122">
        <v>11789</v>
      </c>
      <c r="C122" t="s">
        <v>249</v>
      </c>
      <c r="D122">
        <v>5698</v>
      </c>
      <c r="E122" s="1">
        <v>6.4000000000000001E-2</v>
      </c>
    </row>
    <row r="123" spans="1:5" x14ac:dyDescent="0.25">
      <c r="A123" t="s">
        <v>250</v>
      </c>
      <c r="B123">
        <v>11790</v>
      </c>
      <c r="C123" t="s">
        <v>251</v>
      </c>
      <c r="D123">
        <v>15941</v>
      </c>
      <c r="E123" s="1">
        <v>7.4999999999999997E-2</v>
      </c>
    </row>
    <row r="124" spans="1:5" x14ac:dyDescent="0.25">
      <c r="A124" t="s">
        <v>252</v>
      </c>
      <c r="B124">
        <v>11791</v>
      </c>
      <c r="C124" t="s">
        <v>253</v>
      </c>
      <c r="D124">
        <v>19532</v>
      </c>
      <c r="E124" s="1">
        <v>4.4999999999999998E-2</v>
      </c>
    </row>
    <row r="125" spans="1:5" x14ac:dyDescent="0.25">
      <c r="A125" t="s">
        <v>254</v>
      </c>
      <c r="B125">
        <v>11792</v>
      </c>
      <c r="C125" t="s">
        <v>255</v>
      </c>
      <c r="D125">
        <v>6862</v>
      </c>
      <c r="E125" s="1">
        <v>3.4000000000000002E-2</v>
      </c>
    </row>
    <row r="126" spans="1:5" x14ac:dyDescent="0.25">
      <c r="A126" t="s">
        <v>256</v>
      </c>
      <c r="B126">
        <v>11793</v>
      </c>
      <c r="C126" t="s">
        <v>257</v>
      </c>
      <c r="D126">
        <v>25838</v>
      </c>
      <c r="E126" s="1">
        <v>5.7999999999999996E-2</v>
      </c>
    </row>
    <row r="127" spans="1:5" x14ac:dyDescent="0.25">
      <c r="A127" t="s">
        <v>258</v>
      </c>
      <c r="B127">
        <v>11794</v>
      </c>
      <c r="C127" t="s">
        <v>259</v>
      </c>
      <c r="D127">
        <v>3317</v>
      </c>
      <c r="E127" s="1">
        <v>0.105</v>
      </c>
    </row>
    <row r="128" spans="1:5" x14ac:dyDescent="0.25">
      <c r="A128" t="s">
        <v>260</v>
      </c>
      <c r="B128">
        <v>11795</v>
      </c>
      <c r="C128" t="s">
        <v>261</v>
      </c>
      <c r="D128">
        <v>20405</v>
      </c>
      <c r="E128" s="1">
        <v>5.7000000000000002E-2</v>
      </c>
    </row>
    <row r="129" spans="1:5" x14ac:dyDescent="0.25">
      <c r="A129" t="s">
        <v>262</v>
      </c>
      <c r="B129">
        <v>11796</v>
      </c>
      <c r="C129" t="s">
        <v>263</v>
      </c>
      <c r="D129">
        <v>3255</v>
      </c>
      <c r="E129" s="1">
        <v>0.121</v>
      </c>
    </row>
    <row r="130" spans="1:5" x14ac:dyDescent="0.25">
      <c r="A130" t="s">
        <v>264</v>
      </c>
      <c r="B130">
        <v>11797</v>
      </c>
      <c r="C130" t="s">
        <v>265</v>
      </c>
      <c r="D130">
        <v>7283</v>
      </c>
      <c r="E130" s="1">
        <v>3.4000000000000002E-2</v>
      </c>
    </row>
    <row r="131" spans="1:5" x14ac:dyDescent="0.25">
      <c r="A131" t="s">
        <v>266</v>
      </c>
      <c r="B131">
        <v>11798</v>
      </c>
      <c r="C131" t="s">
        <v>267</v>
      </c>
      <c r="D131">
        <v>11884</v>
      </c>
      <c r="E131" s="1">
        <v>9.8000000000000004E-2</v>
      </c>
    </row>
    <row r="132" spans="1:5" x14ac:dyDescent="0.25">
      <c r="A132" t="s">
        <v>268</v>
      </c>
      <c r="B132">
        <v>11801</v>
      </c>
      <c r="C132" t="s">
        <v>269</v>
      </c>
      <c r="D132">
        <v>33178</v>
      </c>
      <c r="E132" s="1">
        <v>6.7000000000000004E-2</v>
      </c>
    </row>
    <row r="133" spans="1:5" x14ac:dyDescent="0.25">
      <c r="A133" t="s">
        <v>270</v>
      </c>
      <c r="B133">
        <v>11803</v>
      </c>
      <c r="C133" t="s">
        <v>271</v>
      </c>
      <c r="D133">
        <v>22671</v>
      </c>
      <c r="E133" s="1">
        <v>4.9000000000000002E-2</v>
      </c>
    </row>
    <row r="134" spans="1:5" x14ac:dyDescent="0.25">
      <c r="A134" t="s">
        <v>272</v>
      </c>
      <c r="B134">
        <v>11804</v>
      </c>
      <c r="C134" t="s">
        <v>273</v>
      </c>
      <c r="D134">
        <v>3919</v>
      </c>
      <c r="E134" s="1">
        <v>4.0999999999999995E-2</v>
      </c>
    </row>
    <row r="135" spans="1:5" x14ac:dyDescent="0.25">
      <c r="A135" t="s">
        <v>274</v>
      </c>
      <c r="B135">
        <v>11901</v>
      </c>
      <c r="C135" t="s">
        <v>275</v>
      </c>
      <c r="D135">
        <v>25439</v>
      </c>
      <c r="E135" s="1">
        <v>9.6999999999999989E-2</v>
      </c>
    </row>
    <row r="136" spans="1:5" x14ac:dyDescent="0.25">
      <c r="A136" t="s">
        <v>276</v>
      </c>
      <c r="B136">
        <v>11930</v>
      </c>
      <c r="C136" t="s">
        <v>277</v>
      </c>
      <c r="D136">
        <v>1317</v>
      </c>
      <c r="E136" s="1">
        <v>0.02</v>
      </c>
    </row>
    <row r="137" spans="1:5" x14ac:dyDescent="0.25">
      <c r="A137" t="s">
        <v>278</v>
      </c>
      <c r="B137">
        <v>11931</v>
      </c>
      <c r="C137" t="s">
        <v>279</v>
      </c>
      <c r="D137">
        <v>36</v>
      </c>
      <c r="E137" s="1">
        <v>0</v>
      </c>
    </row>
    <row r="138" spans="1:5" x14ac:dyDescent="0.25">
      <c r="A138" t="s">
        <v>280</v>
      </c>
      <c r="B138">
        <v>11932</v>
      </c>
      <c r="C138" t="s">
        <v>281</v>
      </c>
      <c r="D138">
        <v>849</v>
      </c>
      <c r="E138" s="1">
        <v>2.4E-2</v>
      </c>
    </row>
    <row r="139" spans="1:5" x14ac:dyDescent="0.25">
      <c r="A139" t="s">
        <v>282</v>
      </c>
      <c r="B139">
        <v>11933</v>
      </c>
      <c r="C139" t="s">
        <v>283</v>
      </c>
      <c r="D139">
        <v>5488</v>
      </c>
      <c r="E139" s="1">
        <v>0.107</v>
      </c>
    </row>
    <row r="140" spans="1:5" x14ac:dyDescent="0.25">
      <c r="A140" t="s">
        <v>284</v>
      </c>
      <c r="B140">
        <v>11934</v>
      </c>
      <c r="C140" t="s">
        <v>285</v>
      </c>
      <c r="D140">
        <v>5998</v>
      </c>
      <c r="E140" s="1">
        <v>5.5E-2</v>
      </c>
    </row>
    <row r="141" spans="1:5" x14ac:dyDescent="0.25">
      <c r="A141" t="s">
        <v>286</v>
      </c>
      <c r="B141">
        <v>11935</v>
      </c>
      <c r="C141" t="s">
        <v>287</v>
      </c>
      <c r="D141">
        <v>2830</v>
      </c>
      <c r="E141" s="1">
        <v>4.7E-2</v>
      </c>
    </row>
    <row r="142" spans="1:5" x14ac:dyDescent="0.25">
      <c r="A142" t="s">
        <v>288</v>
      </c>
      <c r="B142">
        <v>11937</v>
      </c>
      <c r="C142" t="s">
        <v>289</v>
      </c>
      <c r="D142">
        <v>12711</v>
      </c>
      <c r="E142" s="1">
        <v>8.6999999999999994E-2</v>
      </c>
    </row>
    <row r="143" spans="1:5" x14ac:dyDescent="0.25">
      <c r="A143" t="s">
        <v>290</v>
      </c>
      <c r="B143">
        <v>11939</v>
      </c>
      <c r="C143" t="s">
        <v>291</v>
      </c>
      <c r="D143">
        <v>858</v>
      </c>
      <c r="E143" s="1">
        <v>0.16300000000000001</v>
      </c>
    </row>
    <row r="144" spans="1:5" x14ac:dyDescent="0.25">
      <c r="A144" t="s">
        <v>292</v>
      </c>
      <c r="B144">
        <v>11940</v>
      </c>
      <c r="C144" t="s">
        <v>293</v>
      </c>
      <c r="D144">
        <v>4231</v>
      </c>
      <c r="E144" s="1">
        <v>6.0999999999999999E-2</v>
      </c>
    </row>
    <row r="145" spans="1:5" x14ac:dyDescent="0.25">
      <c r="A145" t="s">
        <v>294</v>
      </c>
      <c r="B145">
        <v>11941</v>
      </c>
      <c r="C145" t="s">
        <v>295</v>
      </c>
      <c r="D145">
        <v>1670</v>
      </c>
      <c r="E145" s="1">
        <v>5.7999999999999996E-2</v>
      </c>
    </row>
    <row r="146" spans="1:5" x14ac:dyDescent="0.25">
      <c r="A146" t="s">
        <v>296</v>
      </c>
      <c r="B146">
        <v>11942</v>
      </c>
      <c r="C146" t="s">
        <v>297</v>
      </c>
      <c r="D146">
        <v>3309</v>
      </c>
      <c r="E146" s="1">
        <v>0.04</v>
      </c>
    </row>
    <row r="147" spans="1:5" x14ac:dyDescent="0.25">
      <c r="A147" t="s">
        <v>298</v>
      </c>
      <c r="B147">
        <v>11944</v>
      </c>
      <c r="C147" t="s">
        <v>299</v>
      </c>
      <c r="D147">
        <v>3716</v>
      </c>
      <c r="E147" s="1">
        <v>6.3E-2</v>
      </c>
    </row>
    <row r="148" spans="1:5" x14ac:dyDescent="0.25">
      <c r="A148" t="s">
        <v>300</v>
      </c>
      <c r="B148">
        <v>11946</v>
      </c>
      <c r="C148" t="s">
        <v>301</v>
      </c>
      <c r="D148">
        <v>11148</v>
      </c>
      <c r="E148" s="1">
        <v>5.7000000000000002E-2</v>
      </c>
    </row>
    <row r="149" spans="1:5" x14ac:dyDescent="0.25">
      <c r="A149" t="s">
        <v>302</v>
      </c>
      <c r="B149">
        <v>11947</v>
      </c>
      <c r="C149" t="s">
        <v>303</v>
      </c>
      <c r="D149">
        <v>113</v>
      </c>
      <c r="E149" s="1">
        <v>0</v>
      </c>
    </row>
    <row r="150" spans="1:5" x14ac:dyDescent="0.25">
      <c r="A150" t="s">
        <v>304</v>
      </c>
      <c r="B150">
        <v>11948</v>
      </c>
      <c r="C150" t="s">
        <v>305</v>
      </c>
      <c r="D150">
        <v>1138</v>
      </c>
      <c r="E150" s="1">
        <v>3.2000000000000001E-2</v>
      </c>
    </row>
    <row r="151" spans="1:5" x14ac:dyDescent="0.25">
      <c r="A151" t="s">
        <v>306</v>
      </c>
      <c r="B151">
        <v>11949</v>
      </c>
      <c r="C151" t="s">
        <v>307</v>
      </c>
      <c r="D151">
        <v>11074</v>
      </c>
      <c r="E151" s="1">
        <v>5.9000000000000004E-2</v>
      </c>
    </row>
    <row r="152" spans="1:5" x14ac:dyDescent="0.25">
      <c r="A152" t="s">
        <v>308</v>
      </c>
      <c r="B152">
        <v>11950</v>
      </c>
      <c r="C152" t="s">
        <v>309</v>
      </c>
      <c r="D152">
        <v>12572</v>
      </c>
      <c r="E152" s="1">
        <v>6.4000000000000001E-2</v>
      </c>
    </row>
    <row r="153" spans="1:5" x14ac:dyDescent="0.25">
      <c r="A153" t="s">
        <v>310</v>
      </c>
      <c r="B153">
        <v>11951</v>
      </c>
      <c r="C153" t="s">
        <v>311</v>
      </c>
      <c r="D153">
        <v>10154</v>
      </c>
      <c r="E153" s="1">
        <v>0.10800000000000001</v>
      </c>
    </row>
    <row r="154" spans="1:5" x14ac:dyDescent="0.25">
      <c r="A154" t="s">
        <v>312</v>
      </c>
      <c r="B154">
        <v>11952</v>
      </c>
      <c r="C154" t="s">
        <v>313</v>
      </c>
      <c r="D154">
        <v>3555</v>
      </c>
      <c r="E154" s="1">
        <v>0.09</v>
      </c>
    </row>
    <row r="155" spans="1:5" x14ac:dyDescent="0.25">
      <c r="A155" t="s">
        <v>314</v>
      </c>
      <c r="B155">
        <v>11953</v>
      </c>
      <c r="C155" t="s">
        <v>315</v>
      </c>
      <c r="D155">
        <v>10374</v>
      </c>
      <c r="E155" s="1">
        <v>8.5999999999999993E-2</v>
      </c>
    </row>
    <row r="156" spans="1:5" x14ac:dyDescent="0.25">
      <c r="A156" t="s">
        <v>316</v>
      </c>
      <c r="B156">
        <v>11954</v>
      </c>
      <c r="C156" t="s">
        <v>317</v>
      </c>
      <c r="D156">
        <v>3092</v>
      </c>
      <c r="E156" s="1">
        <v>0.04</v>
      </c>
    </row>
    <row r="157" spans="1:5" x14ac:dyDescent="0.25">
      <c r="A157" t="s">
        <v>318</v>
      </c>
      <c r="B157">
        <v>11955</v>
      </c>
      <c r="C157" t="s">
        <v>319</v>
      </c>
      <c r="D157">
        <v>2381</v>
      </c>
      <c r="E157" s="1">
        <v>6.8000000000000005E-2</v>
      </c>
    </row>
    <row r="158" spans="1:5" x14ac:dyDescent="0.25">
      <c r="A158" t="s">
        <v>320</v>
      </c>
      <c r="B158">
        <v>11956</v>
      </c>
      <c r="C158" t="s">
        <v>321</v>
      </c>
      <c r="D158">
        <v>292</v>
      </c>
      <c r="E158" s="1">
        <v>0.10400000000000001</v>
      </c>
    </row>
    <row r="159" spans="1:5" x14ac:dyDescent="0.25">
      <c r="A159" t="s">
        <v>322</v>
      </c>
      <c r="B159">
        <v>11957</v>
      </c>
      <c r="C159" t="s">
        <v>323</v>
      </c>
      <c r="D159">
        <v>694</v>
      </c>
      <c r="E159" s="1">
        <v>4.9000000000000002E-2</v>
      </c>
    </row>
    <row r="160" spans="1:5" x14ac:dyDescent="0.25">
      <c r="A160" t="s">
        <v>324</v>
      </c>
      <c r="B160">
        <v>11958</v>
      </c>
      <c r="C160" t="s">
        <v>325</v>
      </c>
      <c r="D160">
        <v>356</v>
      </c>
      <c r="E160" s="1">
        <v>6.7000000000000004E-2</v>
      </c>
    </row>
    <row r="161" spans="1:5" x14ac:dyDescent="0.25">
      <c r="A161" t="s">
        <v>326</v>
      </c>
      <c r="B161">
        <v>11959</v>
      </c>
      <c r="C161" t="s">
        <v>327</v>
      </c>
      <c r="D161">
        <v>745</v>
      </c>
      <c r="E161" s="1">
        <v>2.1000000000000001E-2</v>
      </c>
    </row>
    <row r="162" spans="1:5" x14ac:dyDescent="0.25">
      <c r="A162" t="s">
        <v>328</v>
      </c>
      <c r="B162">
        <v>11960</v>
      </c>
      <c r="C162" t="s">
        <v>329</v>
      </c>
      <c r="D162">
        <v>652</v>
      </c>
      <c r="E162" s="1">
        <v>0.01</v>
      </c>
    </row>
    <row r="163" spans="1:5" x14ac:dyDescent="0.25">
      <c r="A163" t="s">
        <v>330</v>
      </c>
      <c r="B163">
        <v>11961</v>
      </c>
      <c r="C163" t="s">
        <v>331</v>
      </c>
      <c r="D163">
        <v>10125</v>
      </c>
      <c r="E163" s="1">
        <v>6.6000000000000003E-2</v>
      </c>
    </row>
    <row r="164" spans="1:5" x14ac:dyDescent="0.25">
      <c r="A164" t="s">
        <v>332</v>
      </c>
      <c r="B164">
        <v>11962</v>
      </c>
      <c r="C164" t="s">
        <v>333</v>
      </c>
      <c r="D164">
        <v>377</v>
      </c>
      <c r="E164" s="1">
        <v>0</v>
      </c>
    </row>
    <row r="165" spans="1:5" x14ac:dyDescent="0.25">
      <c r="A165" t="s">
        <v>334</v>
      </c>
      <c r="B165">
        <v>11963</v>
      </c>
      <c r="C165" t="s">
        <v>335</v>
      </c>
      <c r="D165">
        <v>5666</v>
      </c>
      <c r="E165" s="1">
        <v>6.3E-2</v>
      </c>
    </row>
    <row r="166" spans="1:5" x14ac:dyDescent="0.25">
      <c r="A166" t="s">
        <v>336</v>
      </c>
      <c r="B166">
        <v>11964</v>
      </c>
      <c r="C166" t="s">
        <v>337</v>
      </c>
      <c r="D166">
        <v>1656</v>
      </c>
      <c r="E166" s="1">
        <v>6.5000000000000002E-2</v>
      </c>
    </row>
    <row r="167" spans="1:5" x14ac:dyDescent="0.25">
      <c r="A167" t="s">
        <v>338</v>
      </c>
      <c r="B167">
        <v>11965</v>
      </c>
      <c r="C167" t="s">
        <v>339</v>
      </c>
      <c r="D167">
        <v>510</v>
      </c>
      <c r="E167" s="1">
        <v>0</v>
      </c>
    </row>
    <row r="168" spans="1:5" x14ac:dyDescent="0.25">
      <c r="A168" t="s">
        <v>340</v>
      </c>
      <c r="B168">
        <v>11967</v>
      </c>
      <c r="C168" t="s">
        <v>341</v>
      </c>
      <c r="D168">
        <v>21176</v>
      </c>
      <c r="E168" s="1">
        <v>5.7999999999999996E-2</v>
      </c>
    </row>
    <row r="169" spans="1:5" x14ac:dyDescent="0.25">
      <c r="A169" t="s">
        <v>342</v>
      </c>
      <c r="B169">
        <v>11968</v>
      </c>
      <c r="C169" t="s">
        <v>343</v>
      </c>
      <c r="D169">
        <v>9159</v>
      </c>
      <c r="E169" s="1">
        <v>8.199999999999999E-2</v>
      </c>
    </row>
    <row r="170" spans="1:5" x14ac:dyDescent="0.25">
      <c r="A170" t="s">
        <v>344</v>
      </c>
      <c r="B170">
        <v>11970</v>
      </c>
      <c r="C170" t="s">
        <v>345</v>
      </c>
      <c r="D170">
        <v>466</v>
      </c>
      <c r="E170" s="1">
        <v>0.16699999999999998</v>
      </c>
    </row>
    <row r="171" spans="1:5" x14ac:dyDescent="0.25">
      <c r="A171" t="s">
        <v>346</v>
      </c>
      <c r="B171">
        <v>11971</v>
      </c>
      <c r="C171" t="s">
        <v>347</v>
      </c>
      <c r="D171">
        <v>5507</v>
      </c>
      <c r="E171" s="1">
        <v>8.4000000000000005E-2</v>
      </c>
    </row>
    <row r="172" spans="1:5" x14ac:dyDescent="0.25">
      <c r="A172" t="s">
        <v>348</v>
      </c>
      <c r="B172">
        <v>11972</v>
      </c>
      <c r="C172" t="s">
        <v>349</v>
      </c>
      <c r="D172">
        <v>1029</v>
      </c>
      <c r="E172" s="1">
        <v>9.0000000000000011E-3</v>
      </c>
    </row>
    <row r="173" spans="1:5" x14ac:dyDescent="0.25">
      <c r="A173" t="s">
        <v>350</v>
      </c>
      <c r="B173">
        <v>11973</v>
      </c>
      <c r="C173" t="s">
        <v>351</v>
      </c>
      <c r="D173">
        <v>40</v>
      </c>
      <c r="E173" s="1">
        <v>0.28600000000000003</v>
      </c>
    </row>
    <row r="174" spans="1:5" x14ac:dyDescent="0.25">
      <c r="A174" t="s">
        <v>352</v>
      </c>
      <c r="B174">
        <v>11975</v>
      </c>
      <c r="C174" t="s">
        <v>353</v>
      </c>
      <c r="D174">
        <v>309</v>
      </c>
      <c r="E174" s="1">
        <v>2.3E-2</v>
      </c>
    </row>
    <row r="175" spans="1:5" x14ac:dyDescent="0.25">
      <c r="A175" t="s">
        <v>354</v>
      </c>
      <c r="B175">
        <v>11976</v>
      </c>
      <c r="C175" t="s">
        <v>355</v>
      </c>
      <c r="D175">
        <v>2033</v>
      </c>
      <c r="E175" s="1">
        <v>1.7000000000000001E-2</v>
      </c>
    </row>
    <row r="176" spans="1:5" x14ac:dyDescent="0.25">
      <c r="A176" t="s">
        <v>356</v>
      </c>
      <c r="B176">
        <v>11977</v>
      </c>
      <c r="C176" t="s">
        <v>357</v>
      </c>
      <c r="D176">
        <v>2113</v>
      </c>
      <c r="E176" s="1">
        <v>5.5E-2</v>
      </c>
    </row>
    <row r="177" spans="1:5" x14ac:dyDescent="0.25">
      <c r="A177" t="s">
        <v>358</v>
      </c>
      <c r="B177">
        <v>11978</v>
      </c>
      <c r="C177" t="s">
        <v>359</v>
      </c>
      <c r="D177">
        <v>2494</v>
      </c>
      <c r="E177" s="1">
        <v>0.10300000000000001</v>
      </c>
    </row>
    <row r="178" spans="1:5" x14ac:dyDescent="0.25">
      <c r="A178" t="s">
        <v>360</v>
      </c>
      <c r="B178">
        <v>11980</v>
      </c>
      <c r="C178" t="s">
        <v>361</v>
      </c>
      <c r="D178">
        <v>4130</v>
      </c>
      <c r="E178" s="1">
        <v>4.4000000000000004E-2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Demographic Data</vt:lpstr>
      <vt:lpstr>List of ZIP Codes</vt:lpstr>
      <vt:lpstr>Total Population</vt:lpstr>
      <vt:lpstr>Race</vt:lpstr>
      <vt:lpstr>Ethnicity</vt:lpstr>
      <vt:lpstr>Median Age</vt:lpstr>
      <vt:lpstr>Education</vt:lpstr>
      <vt:lpstr>Language</vt:lpstr>
      <vt:lpstr>Employment</vt:lpstr>
      <vt:lpstr>Poverty</vt:lpstr>
      <vt:lpstr>Public Assistance</vt:lpstr>
      <vt:lpstr>Median Income</vt:lpstr>
      <vt:lpstr>Foreign Born</vt:lpstr>
      <vt:lpstr>Place of Foreign Born</vt:lpstr>
      <vt:lpstr>Suffolk</vt:lpstr>
      <vt:lpstr>Nassau</vt:lpstr>
    </vt:vector>
  </TitlesOfParts>
  <Company>Healthcare Association of New York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mcorcoran@nshc.org</dc:creator>
  <cp:lastModifiedBy>Michael Corcoran - LIHC</cp:lastModifiedBy>
  <dcterms:created xsi:type="dcterms:W3CDTF">2016-01-15T13:52:30Z</dcterms:created>
  <dcterms:modified xsi:type="dcterms:W3CDTF">2016-09-28T14:11:11Z</dcterms:modified>
  <cp:contentStatus/>
</cp:coreProperties>
</file>